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172.18.0.5\quality assurance\Sustainability\Conflict Minerals\Silicom CMRT's\"/>
    </mc:Choice>
  </mc:AlternateContent>
  <workbookProtection workbookPassword="E985" lockStructure="1"/>
  <bookViews>
    <workbookView xWindow="0" yWindow="0" windowWidth="19200" windowHeight="7335"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List'!$B$5:$B$2475</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476" i="16" l="1"/>
  <c r="T2476"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S536" i="16" l="1"/>
  <c r="T536" i="16"/>
  <c r="S530" i="16"/>
  <c r="T530" i="16"/>
  <c r="S524" i="16"/>
  <c r="T524" i="16"/>
  <c r="S518" i="16"/>
  <c r="T518" i="16"/>
  <c r="S512" i="16"/>
  <c r="T512" i="16"/>
  <c r="T506" i="16"/>
  <c r="S506" i="16"/>
  <c r="S500" i="16"/>
  <c r="T500" i="16"/>
  <c r="S494" i="16"/>
  <c r="T494" i="16"/>
  <c r="S488" i="16"/>
  <c r="T488" i="16"/>
  <c r="T482" i="16"/>
  <c r="S482" i="16"/>
  <c r="S476" i="16"/>
  <c r="T476" i="16"/>
  <c r="T470" i="16"/>
  <c r="S470" i="16"/>
  <c r="S460" i="16"/>
  <c r="T460" i="16"/>
  <c r="T454" i="16"/>
  <c r="S454" i="16"/>
  <c r="S448" i="16"/>
  <c r="T448" i="16"/>
  <c r="S444" i="16"/>
  <c r="T444" i="16"/>
  <c r="S436" i="16"/>
  <c r="T436" i="16"/>
  <c r="T430" i="16"/>
  <c r="S430" i="16"/>
  <c r="T424" i="16"/>
  <c r="S424" i="16"/>
  <c r="S418" i="16"/>
  <c r="T418" i="16"/>
  <c r="S412" i="16"/>
  <c r="T412" i="16"/>
  <c r="T406" i="16"/>
  <c r="S406" i="16"/>
  <c r="S400" i="16"/>
  <c r="T400" i="16"/>
  <c r="S394" i="16"/>
  <c r="T394" i="16"/>
  <c r="T390" i="16"/>
  <c r="S390" i="16"/>
  <c r="T386" i="16"/>
  <c r="S386" i="16"/>
  <c r="T380" i="16"/>
  <c r="S380" i="16"/>
  <c r="T374" i="16"/>
  <c r="S374" i="16"/>
  <c r="T368" i="16"/>
  <c r="S368" i="16"/>
  <c r="T362" i="16"/>
  <c r="S362" i="16"/>
  <c r="T356" i="16"/>
  <c r="S356" i="16"/>
  <c r="T352" i="16"/>
  <c r="S352" i="16"/>
  <c r="S342" i="16"/>
  <c r="T342" i="16"/>
  <c r="S340" i="16"/>
  <c r="T340" i="16"/>
  <c r="S334" i="16"/>
  <c r="T334" i="16"/>
  <c r="T328" i="16"/>
  <c r="S328" i="16"/>
  <c r="T322" i="16"/>
  <c r="S322" i="16"/>
  <c r="S542" i="16"/>
  <c r="T542" i="16"/>
  <c r="S538" i="16"/>
  <c r="T538" i="16"/>
  <c r="S532" i="16"/>
  <c r="T532" i="16"/>
  <c r="S522" i="16"/>
  <c r="T522" i="16"/>
  <c r="S516" i="16"/>
  <c r="T516" i="16"/>
  <c r="S510" i="16"/>
  <c r="T510" i="16"/>
  <c r="S504" i="16"/>
  <c r="T504" i="16"/>
  <c r="T498" i="16"/>
  <c r="S498" i="16"/>
  <c r="S492" i="16"/>
  <c r="T492" i="16"/>
  <c r="S486" i="16"/>
  <c r="T486" i="16"/>
  <c r="S480" i="16"/>
  <c r="T480" i="16"/>
  <c r="T474" i="16"/>
  <c r="S474" i="16"/>
  <c r="S466" i="16"/>
  <c r="T466" i="16"/>
  <c r="T462" i="16"/>
  <c r="S462" i="16"/>
  <c r="S458" i="16"/>
  <c r="T458" i="16"/>
  <c r="S450" i="16"/>
  <c r="T450" i="16"/>
  <c r="T442" i="16"/>
  <c r="S442" i="16"/>
  <c r="T438" i="16"/>
  <c r="S438" i="16"/>
  <c r="S432" i="16"/>
  <c r="T432" i="16"/>
  <c r="S426" i="16"/>
  <c r="T426" i="16"/>
  <c r="T422" i="16"/>
  <c r="S422" i="16"/>
  <c r="S416" i="16"/>
  <c r="T416" i="16"/>
  <c r="T410" i="16"/>
  <c r="S410" i="16"/>
  <c r="S404" i="16"/>
  <c r="T404" i="16"/>
  <c r="T398" i="16"/>
  <c r="S398" i="16"/>
  <c r="T382" i="16"/>
  <c r="S382" i="16"/>
  <c r="T376" i="16"/>
  <c r="S376" i="16"/>
  <c r="T370" i="16"/>
  <c r="S370" i="16"/>
  <c r="T364" i="16"/>
  <c r="S364" i="16"/>
  <c r="T358" i="16"/>
  <c r="S358" i="16"/>
  <c r="S350" i="16"/>
  <c r="T350" i="16"/>
  <c r="T344" i="16"/>
  <c r="S344" i="16"/>
  <c r="T336" i="16"/>
  <c r="S336" i="16"/>
  <c r="T330" i="16"/>
  <c r="S330" i="16"/>
  <c r="T324" i="16"/>
  <c r="S324" i="16"/>
  <c r="T320" i="16"/>
  <c r="S320" i="16"/>
  <c r="S543" i="16"/>
  <c r="T543" i="16"/>
  <c r="S541" i="16"/>
  <c r="T541" i="16"/>
  <c r="S537" i="16"/>
  <c r="T537" i="16"/>
  <c r="S535" i="16"/>
  <c r="T535" i="16"/>
  <c r="S533" i="16"/>
  <c r="T533" i="16"/>
  <c r="S531" i="16"/>
  <c r="T531" i="16"/>
  <c r="S527" i="16"/>
  <c r="T527" i="16"/>
  <c r="S525" i="16"/>
  <c r="T525" i="16"/>
  <c r="S523" i="16"/>
  <c r="T523" i="16"/>
  <c r="S521" i="16"/>
  <c r="T521" i="16"/>
  <c r="S519" i="16"/>
  <c r="T519" i="16"/>
  <c r="S540" i="16"/>
  <c r="T540" i="16"/>
  <c r="S534" i="16"/>
  <c r="T534" i="16"/>
  <c r="S528" i="16"/>
  <c r="T528" i="16"/>
  <c r="S526" i="16"/>
  <c r="T526" i="16"/>
  <c r="S520" i="16"/>
  <c r="T520" i="16"/>
  <c r="T514" i="16"/>
  <c r="S514" i="16"/>
  <c r="S508" i="16"/>
  <c r="T508" i="16"/>
  <c r="S502" i="16"/>
  <c r="T502" i="16"/>
  <c r="S496" i="16"/>
  <c r="T496" i="16"/>
  <c r="T490" i="16"/>
  <c r="S490" i="16"/>
  <c r="S484" i="16"/>
  <c r="T484" i="16"/>
  <c r="S478" i="16"/>
  <c r="T478" i="16"/>
  <c r="S472" i="16"/>
  <c r="T472" i="16"/>
  <c r="S468" i="16"/>
  <c r="T468" i="16"/>
  <c r="S464" i="16"/>
  <c r="T464" i="16"/>
  <c r="T456" i="16"/>
  <c r="S456" i="16"/>
  <c r="S452" i="16"/>
  <c r="T452" i="16"/>
  <c r="T446" i="16"/>
  <c r="S446" i="16"/>
  <c r="S440" i="16"/>
  <c r="T440" i="16"/>
  <c r="S434" i="16"/>
  <c r="T434" i="16"/>
  <c r="S428" i="16"/>
  <c r="T428" i="16"/>
  <c r="S420" i="16"/>
  <c r="T420" i="16"/>
  <c r="T414" i="16"/>
  <c r="S414" i="16"/>
  <c r="S408" i="16"/>
  <c r="T408" i="16"/>
  <c r="S402" i="16"/>
  <c r="T402" i="16"/>
  <c r="S396" i="16"/>
  <c r="T396" i="16"/>
  <c r="T392" i="16"/>
  <c r="S392" i="16"/>
  <c r="T388" i="16"/>
  <c r="S388" i="16"/>
  <c r="T384" i="16"/>
  <c r="S384" i="16"/>
  <c r="T378" i="16"/>
  <c r="S378" i="16"/>
  <c r="T372" i="16"/>
  <c r="S372" i="16"/>
  <c r="T366" i="16"/>
  <c r="S366" i="16"/>
  <c r="T360" i="16"/>
  <c r="S360" i="16"/>
  <c r="T354" i="16"/>
  <c r="S354" i="16"/>
  <c r="S348" i="16"/>
  <c r="T348" i="16"/>
  <c r="T346" i="16"/>
  <c r="S346" i="16"/>
  <c r="T338" i="16"/>
  <c r="S338" i="16"/>
  <c r="S332" i="16"/>
  <c r="T332" i="16"/>
  <c r="S326" i="16"/>
  <c r="T326" i="16"/>
  <c r="S539" i="16"/>
  <c r="T539" i="16"/>
  <c r="S529" i="16"/>
  <c r="T529" i="16"/>
  <c r="S517" i="16"/>
  <c r="T517" i="16"/>
  <c r="S513" i="16"/>
  <c r="T513" i="16"/>
  <c r="S509" i="16"/>
  <c r="T509" i="16"/>
  <c r="S505" i="16"/>
  <c r="T505" i="16"/>
  <c r="S503" i="16"/>
  <c r="T503" i="16"/>
  <c r="S499" i="16"/>
  <c r="T499" i="16"/>
  <c r="S497" i="16"/>
  <c r="T497" i="16"/>
  <c r="S495" i="16"/>
  <c r="T495" i="16"/>
  <c r="S493" i="16"/>
  <c r="T493" i="16"/>
  <c r="S491" i="16"/>
  <c r="T491" i="16"/>
  <c r="S489" i="16"/>
  <c r="T489" i="16"/>
  <c r="S487" i="16"/>
  <c r="T487" i="16"/>
  <c r="S485" i="16"/>
  <c r="T485" i="16"/>
  <c r="S483" i="16"/>
  <c r="T483" i="16"/>
  <c r="S481" i="16"/>
  <c r="T481" i="16"/>
  <c r="S479" i="16"/>
  <c r="T479" i="16"/>
  <c r="S477" i="16"/>
  <c r="T477" i="16"/>
  <c r="S475" i="16"/>
  <c r="T475" i="16"/>
  <c r="S473" i="16"/>
  <c r="T473" i="16"/>
  <c r="S471" i="16"/>
  <c r="T471" i="16"/>
  <c r="S469" i="16"/>
  <c r="T469" i="16"/>
  <c r="S467" i="16"/>
  <c r="T467" i="16"/>
  <c r="S465" i="16"/>
  <c r="T465" i="16"/>
  <c r="S463" i="16"/>
  <c r="T463" i="16"/>
  <c r="S461" i="16"/>
  <c r="T461" i="16"/>
  <c r="S459" i="16"/>
  <c r="T459" i="16"/>
  <c r="S457" i="16"/>
  <c r="T457" i="16"/>
  <c r="S455" i="16"/>
  <c r="T455" i="16"/>
  <c r="S453" i="16"/>
  <c r="T453" i="16"/>
  <c r="S451" i="16"/>
  <c r="T451" i="16"/>
  <c r="S449" i="16"/>
  <c r="T449" i="16"/>
  <c r="S447" i="16"/>
  <c r="T447" i="16"/>
  <c r="S445" i="16"/>
  <c r="T445" i="16"/>
  <c r="S443" i="16"/>
  <c r="T443" i="16"/>
  <c r="S441" i="16"/>
  <c r="T441" i="16"/>
  <c r="S439" i="16"/>
  <c r="T439" i="16"/>
  <c r="S437" i="16"/>
  <c r="T437" i="16"/>
  <c r="S435" i="16"/>
  <c r="T435" i="16"/>
  <c r="S433" i="16"/>
  <c r="T433" i="16"/>
  <c r="S431" i="16"/>
  <c r="T431" i="16"/>
  <c r="S429" i="16"/>
  <c r="T429" i="16"/>
  <c r="S427" i="16"/>
  <c r="T427" i="16"/>
  <c r="S425" i="16"/>
  <c r="T425" i="16"/>
  <c r="S423" i="16"/>
  <c r="T423" i="16"/>
  <c r="S421" i="16"/>
  <c r="T421" i="16"/>
  <c r="S419" i="16"/>
  <c r="T419" i="16"/>
  <c r="S417" i="16"/>
  <c r="T417" i="16"/>
  <c r="S415" i="16"/>
  <c r="T415" i="16"/>
  <c r="S413" i="16"/>
  <c r="T413" i="16"/>
  <c r="S411" i="16"/>
  <c r="T411" i="16"/>
  <c r="S409" i="16"/>
  <c r="T409" i="16"/>
  <c r="S407" i="16"/>
  <c r="T407" i="16"/>
  <c r="S405" i="16"/>
  <c r="T405" i="16"/>
  <c r="S403" i="16"/>
  <c r="T403" i="16"/>
  <c r="S401" i="16"/>
  <c r="T401" i="16"/>
  <c r="S399" i="16"/>
  <c r="T399" i="16"/>
  <c r="S397" i="16"/>
  <c r="T397" i="16"/>
  <c r="S395" i="16"/>
  <c r="T395" i="16"/>
  <c r="S393" i="16"/>
  <c r="T393" i="16"/>
  <c r="S391" i="16"/>
  <c r="T391" i="16"/>
  <c r="S389" i="16"/>
  <c r="T389" i="16"/>
  <c r="S387" i="16"/>
  <c r="T387" i="16"/>
  <c r="S385" i="16"/>
  <c r="T385" i="16"/>
  <c r="S383" i="16"/>
  <c r="T383" i="16"/>
  <c r="S381" i="16"/>
  <c r="T381" i="16"/>
  <c r="S379" i="16"/>
  <c r="T379" i="16"/>
  <c r="S377" i="16"/>
  <c r="T377" i="16"/>
  <c r="S375" i="16"/>
  <c r="T375" i="16"/>
  <c r="S373" i="16"/>
  <c r="T373" i="16"/>
  <c r="S371" i="16"/>
  <c r="T371" i="16"/>
  <c r="S369" i="16"/>
  <c r="T369" i="16"/>
  <c r="S367" i="16"/>
  <c r="T367" i="16"/>
  <c r="S365" i="16"/>
  <c r="T365" i="16"/>
  <c r="S363" i="16"/>
  <c r="T363" i="16"/>
  <c r="S361" i="16"/>
  <c r="T361" i="16"/>
  <c r="S359" i="16"/>
  <c r="T359" i="16"/>
  <c r="S357" i="16"/>
  <c r="T357" i="16"/>
  <c r="S355" i="16"/>
  <c r="T355" i="16"/>
  <c r="S353" i="16"/>
  <c r="T353" i="16"/>
  <c r="S351" i="16"/>
  <c r="T351" i="16"/>
  <c r="S349" i="16"/>
  <c r="T349" i="16"/>
  <c r="S347" i="16"/>
  <c r="T347" i="16"/>
  <c r="S345" i="16"/>
  <c r="T345" i="16"/>
  <c r="S343" i="16"/>
  <c r="T343" i="16"/>
  <c r="S341" i="16"/>
  <c r="T341" i="16"/>
  <c r="S339" i="16"/>
  <c r="T339" i="16"/>
  <c r="S337" i="16"/>
  <c r="T337" i="16"/>
  <c r="S335" i="16"/>
  <c r="T335" i="16"/>
  <c r="S333" i="16"/>
  <c r="T333" i="16"/>
  <c r="S331" i="16"/>
  <c r="T331" i="16"/>
  <c r="S329" i="16"/>
  <c r="T329" i="16"/>
  <c r="S327" i="16"/>
  <c r="T327" i="16"/>
  <c r="S325" i="16"/>
  <c r="T325" i="16"/>
  <c r="S323" i="16"/>
  <c r="T323" i="16"/>
  <c r="S321" i="16"/>
  <c r="T321" i="16"/>
  <c r="S515" i="16"/>
  <c r="T515" i="16"/>
  <c r="S511" i="16"/>
  <c r="T511" i="16"/>
  <c r="S507" i="16"/>
  <c r="T507" i="16"/>
  <c r="S501" i="16"/>
  <c r="T501" i="16"/>
  <c r="V320" i="16"/>
  <c r="V321" i="16"/>
  <c r="V322" i="16"/>
  <c r="V323" i="16"/>
  <c r="H323" i="16" s="1"/>
  <c r="V324" i="16"/>
  <c r="E324" i="16" s="1"/>
  <c r="V325" i="16"/>
  <c r="V326" i="16"/>
  <c r="V327" i="16"/>
  <c r="V328" i="16"/>
  <c r="V329" i="16"/>
  <c r="V330" i="16"/>
  <c r="V331" i="16"/>
  <c r="F331" i="16" s="1"/>
  <c r="V332" i="16"/>
  <c r="F332" i="16" s="1"/>
  <c r="V333" i="16"/>
  <c r="V334" i="16"/>
  <c r="V335" i="16"/>
  <c r="F335" i="16" s="1"/>
  <c r="V336" i="16"/>
  <c r="V337" i="16"/>
  <c r="V338" i="16"/>
  <c r="V339" i="16"/>
  <c r="F339" i="16" s="1"/>
  <c r="V340" i="16"/>
  <c r="V341" i="16"/>
  <c r="R341" i="16" s="1"/>
  <c r="V342" i="16"/>
  <c r="V343" i="16"/>
  <c r="V344" i="16"/>
  <c r="V345" i="16"/>
  <c r="E345" i="16" s="1"/>
  <c r="V346" i="16"/>
  <c r="V347" i="16"/>
  <c r="V348" i="16"/>
  <c r="V349" i="16"/>
  <c r="H349" i="16" s="1"/>
  <c r="V350" i="16"/>
  <c r="V351" i="16"/>
  <c r="F351" i="16" s="1"/>
  <c r="V352" i="16"/>
  <c r="V353" i="16"/>
  <c r="V354" i="16"/>
  <c r="V355" i="16"/>
  <c r="I355" i="16" s="1"/>
  <c r="V356" i="16"/>
  <c r="I356" i="16" s="1"/>
  <c r="V357" i="16"/>
  <c r="V358" i="16"/>
  <c r="V359" i="16"/>
  <c r="V360" i="16"/>
  <c r="V361" i="16"/>
  <c r="V362" i="16"/>
  <c r="V363" i="16"/>
  <c r="R363" i="16" s="1"/>
  <c r="V364" i="16"/>
  <c r="V365" i="16"/>
  <c r="H365" i="16" s="1"/>
  <c r="V366" i="16"/>
  <c r="V367" i="16"/>
  <c r="E367" i="16" s="1"/>
  <c r="V368" i="16"/>
  <c r="V369" i="16"/>
  <c r="V370" i="16"/>
  <c r="V371" i="16"/>
  <c r="F371" i="16" s="1"/>
  <c r="V372" i="16"/>
  <c r="V373" i="16"/>
  <c r="R373" i="16" s="1"/>
  <c r="V374" i="16"/>
  <c r="V375" i="16"/>
  <c r="V376" i="16"/>
  <c r="V377" i="16"/>
  <c r="I377" i="16" s="1"/>
  <c r="V378" i="16"/>
  <c r="V379" i="16"/>
  <c r="V380" i="16"/>
  <c r="V381" i="16"/>
  <c r="V382" i="16"/>
  <c r="V383" i="16"/>
  <c r="E383" i="16" s="1"/>
  <c r="V384" i="16"/>
  <c r="I384" i="16" s="1"/>
  <c r="V385" i="16"/>
  <c r="R385" i="16" s="1"/>
  <c r="V386" i="16"/>
  <c r="V387" i="16"/>
  <c r="J387" i="16" s="1"/>
  <c r="V388" i="16"/>
  <c r="V389" i="16"/>
  <c r="F389" i="16" s="1"/>
  <c r="V390" i="16"/>
  <c r="V391" i="16"/>
  <c r="V392" i="16"/>
  <c r="V393" i="16"/>
  <c r="H393" i="16" s="1"/>
  <c r="V394" i="16"/>
  <c r="V395" i="16"/>
  <c r="R395" i="16" s="1"/>
  <c r="V396" i="16"/>
  <c r="H396" i="16" s="1"/>
  <c r="V397" i="16"/>
  <c r="V398" i="16"/>
  <c r="V399" i="16"/>
  <c r="I399" i="16" s="1"/>
  <c r="V400" i="16"/>
  <c r="F400" i="16" s="1"/>
  <c r="V401" i="16"/>
  <c r="V402" i="16"/>
  <c r="V403" i="16"/>
  <c r="V404" i="16"/>
  <c r="G404" i="16" s="1"/>
  <c r="V405" i="16"/>
  <c r="I405" i="16" s="1"/>
  <c r="V406" i="16"/>
  <c r="V407" i="16"/>
  <c r="R407" i="16" s="1"/>
  <c r="V408" i="16"/>
  <c r="R408" i="16" s="1"/>
  <c r="V409" i="16"/>
  <c r="R409" i="16" s="1"/>
  <c r="V410" i="16"/>
  <c r="V411" i="16"/>
  <c r="H411" i="16" s="1"/>
  <c r="V412" i="16"/>
  <c r="G412" i="16" s="1"/>
  <c r="V413" i="16"/>
  <c r="V414" i="16"/>
  <c r="V415" i="16"/>
  <c r="F415" i="16" s="1"/>
  <c r="V416" i="16"/>
  <c r="I416" i="16" s="1"/>
  <c r="V417" i="16"/>
  <c r="V418" i="16"/>
  <c r="V419" i="16"/>
  <c r="G419" i="16" s="1"/>
  <c r="V420" i="16"/>
  <c r="V421" i="16"/>
  <c r="V422" i="16"/>
  <c r="V423" i="16"/>
  <c r="R423" i="16" s="1"/>
  <c r="V424" i="16"/>
  <c r="I424" i="16" s="1"/>
  <c r="V425" i="16"/>
  <c r="V426" i="16"/>
  <c r="V427" i="16"/>
  <c r="V428" i="16"/>
  <c r="G428" i="16" s="1"/>
  <c r="V429" i="16"/>
  <c r="V430" i="16"/>
  <c r="V431" i="16"/>
  <c r="F431" i="16" s="1"/>
  <c r="V432" i="16"/>
  <c r="V433" i="16"/>
  <c r="V434" i="16"/>
  <c r="V435" i="16"/>
  <c r="V436" i="16"/>
  <c r="V437" i="16"/>
  <c r="G437" i="16" s="1"/>
  <c r="V438" i="16"/>
  <c r="V439" i="16"/>
  <c r="V440" i="16"/>
  <c r="V441" i="16"/>
  <c r="V442" i="16"/>
  <c r="V443" i="16"/>
  <c r="J443" i="16" s="1"/>
  <c r="V444" i="16"/>
  <c r="V445" i="16"/>
  <c r="V446" i="16"/>
  <c r="V447" i="16"/>
  <c r="H447" i="16" s="1"/>
  <c r="V448" i="16"/>
  <c r="R448" i="16" s="1"/>
  <c r="V449" i="16"/>
  <c r="V450" i="16"/>
  <c r="V451" i="16"/>
  <c r="H451" i="16" s="1"/>
  <c r="V452" i="16"/>
  <c r="V453" i="16"/>
  <c r="R453" i="16" s="1"/>
  <c r="V454" i="16"/>
  <c r="V455" i="16"/>
  <c r="V456" i="16"/>
  <c r="V457" i="16"/>
  <c r="V458" i="16"/>
  <c r="V459" i="16"/>
  <c r="E459" i="16" s="1"/>
  <c r="V460" i="16"/>
  <c r="V461" i="16"/>
  <c r="V462" i="16"/>
  <c r="V463" i="16"/>
  <c r="V464" i="16"/>
  <c r="V465" i="16"/>
  <c r="V466" i="16"/>
  <c r="V467" i="16"/>
  <c r="F467" i="16" s="1"/>
  <c r="V468" i="16"/>
  <c r="V469" i="16"/>
  <c r="V470" i="16"/>
  <c r="V471" i="16"/>
  <c r="V472" i="16"/>
  <c r="E472" i="16" s="1"/>
  <c r="V473" i="16"/>
  <c r="V474" i="16"/>
  <c r="V475" i="16"/>
  <c r="V476" i="16"/>
  <c r="V477" i="16"/>
  <c r="H477" i="16" s="1"/>
  <c r="V478" i="16"/>
  <c r="V479" i="16"/>
  <c r="E479" i="16" s="1"/>
  <c r="X479" i="16" s="1"/>
  <c r="V480" i="16"/>
  <c r="V481" i="16"/>
  <c r="E481" i="16" s="1"/>
  <c r="V482" i="16"/>
  <c r="V483" i="16"/>
  <c r="F483" i="16" s="1"/>
  <c r="V484" i="16"/>
  <c r="V485" i="16"/>
  <c r="V486" i="16"/>
  <c r="V487" i="16"/>
  <c r="V488" i="16"/>
  <c r="F488" i="16" s="1"/>
  <c r="V489" i="16"/>
  <c r="I489" i="16" s="1"/>
  <c r="V490" i="16"/>
  <c r="V491" i="16"/>
  <c r="F491" i="16" s="1"/>
  <c r="V492" i="16"/>
  <c r="V493" i="16"/>
  <c r="V494" i="16"/>
  <c r="V495" i="16"/>
  <c r="J495" i="16" s="1"/>
  <c r="V496" i="16"/>
  <c r="R496" i="16" s="1"/>
  <c r="V497" i="16"/>
  <c r="V498" i="16"/>
  <c r="V499" i="16"/>
  <c r="G499" i="16" s="1"/>
  <c r="V500" i="16"/>
  <c r="V501" i="16"/>
  <c r="V502" i="16"/>
  <c r="V503" i="16"/>
  <c r="E503" i="16" s="1"/>
  <c r="V504" i="16"/>
  <c r="V505" i="16"/>
  <c r="V506" i="16"/>
  <c r="V507" i="16"/>
  <c r="J507" i="16" s="1"/>
  <c r="V508" i="16"/>
  <c r="V509" i="16"/>
  <c r="V510" i="16"/>
  <c r="V511" i="16"/>
  <c r="J511" i="16" s="1"/>
  <c r="V512" i="16"/>
  <c r="V513" i="16"/>
  <c r="V514" i="16"/>
  <c r="V515" i="16"/>
  <c r="J515" i="16" s="1"/>
  <c r="V516" i="16"/>
  <c r="V517" i="16"/>
  <c r="R517" i="16" s="1"/>
  <c r="V518" i="16"/>
  <c r="V519" i="16"/>
  <c r="G519" i="16" s="1"/>
  <c r="V520" i="16"/>
  <c r="V521" i="16"/>
  <c r="R521" i="16" s="1"/>
  <c r="V522" i="16"/>
  <c r="V523" i="16"/>
  <c r="V524" i="16"/>
  <c r="V525" i="16"/>
  <c r="F525" i="16" s="1"/>
  <c r="V526" i="16"/>
  <c r="V527" i="16"/>
  <c r="V528" i="16"/>
  <c r="V529" i="16"/>
  <c r="V530" i="16"/>
  <c r="V531" i="16"/>
  <c r="H531" i="16" s="1"/>
  <c r="V532" i="16"/>
  <c r="I532" i="16" s="1"/>
  <c r="V533" i="16"/>
  <c r="V534" i="16"/>
  <c r="V535" i="16"/>
  <c r="E535" i="16" s="1"/>
  <c r="V536" i="16"/>
  <c r="V537" i="16"/>
  <c r="V538" i="16"/>
  <c r="V539" i="16"/>
  <c r="I539" i="16" s="1"/>
  <c r="V540" i="16"/>
  <c r="R540" i="16" s="1"/>
  <c r="V541" i="16"/>
  <c r="G541" i="16" s="1"/>
  <c r="V542" i="16"/>
  <c r="V543" i="16"/>
  <c r="I543" i="16" s="1"/>
  <c r="C544" i="16"/>
  <c r="V544" i="16" s="1"/>
  <c r="C545" i="16"/>
  <c r="V545" i="16" s="1"/>
  <c r="C546" i="16"/>
  <c r="V546" i="16" s="1"/>
  <c r="F546" i="16" s="1"/>
  <c r="C547" i="16"/>
  <c r="V547" i="16" s="1"/>
  <c r="G547" i="16" s="1"/>
  <c r="C548" i="16"/>
  <c r="V548" i="16" s="1"/>
  <c r="I548" i="16" s="1"/>
  <c r="C549" i="16"/>
  <c r="V549" i="16" s="1"/>
  <c r="C550" i="16"/>
  <c r="V550" i="16" s="1"/>
  <c r="H550" i="16" s="1"/>
  <c r="C551" i="16"/>
  <c r="V551" i="16" s="1"/>
  <c r="H551" i="16" s="1"/>
  <c r="C552" i="16"/>
  <c r="V552" i="16" s="1"/>
  <c r="C553" i="16"/>
  <c r="V553" i="16" s="1"/>
  <c r="G553" i="16" s="1"/>
  <c r="C554" i="16"/>
  <c r="V554" i="16" s="1"/>
  <c r="C555" i="16"/>
  <c r="V555" i="16" s="1"/>
  <c r="G555" i="16" s="1"/>
  <c r="C556" i="16"/>
  <c r="V556" i="16" s="1"/>
  <c r="I556" i="16" s="1"/>
  <c r="C557" i="16"/>
  <c r="V557" i="16" s="1"/>
  <c r="F557" i="16" s="1"/>
  <c r="C558" i="16"/>
  <c r="V558" i="16" s="1"/>
  <c r="I558" i="16" s="1"/>
  <c r="C559" i="16"/>
  <c r="V559" i="16" s="1"/>
  <c r="G559" i="16" s="1"/>
  <c r="C560" i="16"/>
  <c r="V560" i="16" s="1"/>
  <c r="E560" i="16" s="1"/>
  <c r="X560" i="16" s="1"/>
  <c r="C561" i="16"/>
  <c r="V561" i="16" s="1"/>
  <c r="C562" i="16"/>
  <c r="V562" i="16" s="1"/>
  <c r="C563" i="16"/>
  <c r="V563" i="16" s="1"/>
  <c r="F563" i="16" s="1"/>
  <c r="C564" i="16"/>
  <c r="V564" i="16" s="1"/>
  <c r="I564" i="16" s="1"/>
  <c r="C565" i="16"/>
  <c r="V565" i="16" s="1"/>
  <c r="C566" i="16"/>
  <c r="V566" i="16" s="1"/>
  <c r="C567" i="16"/>
  <c r="V567" i="16" s="1"/>
  <c r="G567" i="16" s="1"/>
  <c r="C568" i="16"/>
  <c r="V568" i="16" s="1"/>
  <c r="C569" i="16"/>
  <c r="V569" i="16" s="1"/>
  <c r="C570" i="16"/>
  <c r="V570" i="16" s="1"/>
  <c r="H570" i="16" s="1"/>
  <c r="C571" i="16"/>
  <c r="V571" i="16" s="1"/>
  <c r="C572" i="16"/>
  <c r="V572" i="16" s="1"/>
  <c r="C573" i="16"/>
  <c r="V573" i="16" s="1"/>
  <c r="E573" i="16" s="1"/>
  <c r="X573" i="16" s="1"/>
  <c r="C574" i="16"/>
  <c r="V574" i="16" s="1"/>
  <c r="C575" i="16"/>
  <c r="V575" i="16" s="1"/>
  <c r="G575" i="16" s="1"/>
  <c r="C576" i="16"/>
  <c r="V576" i="16" s="1"/>
  <c r="F576" i="16" s="1"/>
  <c r="C577" i="16"/>
  <c r="V577" i="16" s="1"/>
  <c r="G577" i="16" s="1"/>
  <c r="C578" i="16"/>
  <c r="V578" i="16" s="1"/>
  <c r="C579" i="16"/>
  <c r="V579" i="16" s="1"/>
  <c r="C580" i="16"/>
  <c r="V580" i="16" s="1"/>
  <c r="E580" i="16" s="1"/>
  <c r="X580" i="16" s="1"/>
  <c r="C581" i="16"/>
  <c r="V581" i="16" s="1"/>
  <c r="G581" i="16" s="1"/>
  <c r="C582" i="16"/>
  <c r="V582" i="16" s="1"/>
  <c r="C583" i="16"/>
  <c r="V583" i="16" s="1"/>
  <c r="R583" i="16" s="1"/>
  <c r="C584" i="16"/>
  <c r="V584" i="16" s="1"/>
  <c r="J584" i="16" s="1"/>
  <c r="C585" i="16"/>
  <c r="V585" i="16" s="1"/>
  <c r="C586" i="16"/>
  <c r="V586" i="16" s="1"/>
  <c r="R586" i="16" s="1"/>
  <c r="C587" i="16"/>
  <c r="V587" i="16" s="1"/>
  <c r="C588" i="16"/>
  <c r="V588" i="16" s="1"/>
  <c r="I588" i="16" s="1"/>
  <c r="C589" i="16"/>
  <c r="V589" i="16" s="1"/>
  <c r="G589" i="16" s="1"/>
  <c r="C590" i="16"/>
  <c r="V590" i="16" s="1"/>
  <c r="I590" i="16" s="1"/>
  <c r="C591" i="16"/>
  <c r="V591" i="16" s="1"/>
  <c r="C592" i="16"/>
  <c r="V592" i="16" s="1"/>
  <c r="C593" i="16"/>
  <c r="V593" i="16" s="1"/>
  <c r="G593" i="16" s="1"/>
  <c r="C594" i="16"/>
  <c r="V594" i="16" s="1"/>
  <c r="C595" i="16"/>
  <c r="V595" i="16" s="1"/>
  <c r="R595" i="16" s="1"/>
  <c r="C596" i="16"/>
  <c r="V596" i="16" s="1"/>
  <c r="C597" i="16"/>
  <c r="V597" i="16" s="1"/>
  <c r="C598" i="16"/>
  <c r="V598" i="16" s="1"/>
  <c r="F598" i="16" s="1"/>
  <c r="C599" i="16"/>
  <c r="V599" i="16" s="1"/>
  <c r="C600" i="16"/>
  <c r="V600" i="16" s="1"/>
  <c r="C601" i="16"/>
  <c r="V601" i="16" s="1"/>
  <c r="C602" i="16"/>
  <c r="V602" i="16" s="1"/>
  <c r="C603" i="16"/>
  <c r="V603" i="16" s="1"/>
  <c r="E603" i="16" s="1"/>
  <c r="X603" i="16" s="1"/>
  <c r="C604" i="16"/>
  <c r="V604" i="16" s="1"/>
  <c r="C605" i="16"/>
  <c r="V605" i="16" s="1"/>
  <c r="G605" i="16" s="1"/>
  <c r="C606" i="16"/>
  <c r="V606" i="16" s="1"/>
  <c r="F606" i="16" s="1"/>
  <c r="C607" i="16"/>
  <c r="V607" i="16" s="1"/>
  <c r="I607" i="16" s="1"/>
  <c r="C608" i="16"/>
  <c r="V608" i="16" s="1"/>
  <c r="C609" i="16"/>
  <c r="V609" i="16" s="1"/>
  <c r="C610" i="16"/>
  <c r="V610" i="16" s="1"/>
  <c r="C611" i="16"/>
  <c r="V611" i="16" s="1"/>
  <c r="C612" i="16"/>
  <c r="V612" i="16" s="1"/>
  <c r="C613" i="16"/>
  <c r="V613" i="16" s="1"/>
  <c r="G613" i="16" s="1"/>
  <c r="C614" i="16"/>
  <c r="V614" i="16" s="1"/>
  <c r="C615" i="16"/>
  <c r="V615" i="16" s="1"/>
  <c r="C616" i="16"/>
  <c r="V616" i="16" s="1"/>
  <c r="H616" i="16" s="1"/>
  <c r="C617" i="16"/>
  <c r="V617" i="16" s="1"/>
  <c r="C618" i="16"/>
  <c r="V618" i="16" s="1"/>
  <c r="C619" i="16"/>
  <c r="V619" i="16" s="1"/>
  <c r="C620" i="16"/>
  <c r="V620" i="16" s="1"/>
  <c r="J620" i="16" s="1"/>
  <c r="C621" i="16"/>
  <c r="V621" i="16" s="1"/>
  <c r="C622" i="16"/>
  <c r="V622" i="16" s="1"/>
  <c r="C623" i="16"/>
  <c r="V623" i="16" s="1"/>
  <c r="C624" i="16"/>
  <c r="V624" i="16" s="1"/>
  <c r="C625" i="16"/>
  <c r="V625" i="16" s="1"/>
  <c r="F625" i="16" s="1"/>
  <c r="C626" i="16"/>
  <c r="V626" i="16" s="1"/>
  <c r="I626" i="16" s="1"/>
  <c r="C627" i="16"/>
  <c r="V627" i="16" s="1"/>
  <c r="J627" i="16" s="1"/>
  <c r="C628" i="16"/>
  <c r="V628" i="16" s="1"/>
  <c r="R628" i="16" s="1"/>
  <c r="C629" i="16"/>
  <c r="V629" i="16" s="1"/>
  <c r="C630" i="16"/>
  <c r="V630" i="16" s="1"/>
  <c r="E630" i="16" s="1"/>
  <c r="X630" i="16" s="1"/>
  <c r="C631" i="16"/>
  <c r="V631" i="16" s="1"/>
  <c r="C632" i="16"/>
  <c r="V632" i="16" s="1"/>
  <c r="E632" i="16" s="1"/>
  <c r="X632" i="16" s="1"/>
  <c r="C633" i="16"/>
  <c r="V633" i="16" s="1"/>
  <c r="C634" i="16"/>
  <c r="V634" i="16" s="1"/>
  <c r="J634" i="16" s="1"/>
  <c r="C635" i="16"/>
  <c r="V635" i="16" s="1"/>
  <c r="E635" i="16" s="1"/>
  <c r="X635" i="16" s="1"/>
  <c r="C636" i="16"/>
  <c r="V636" i="16" s="1"/>
  <c r="C637" i="16"/>
  <c r="V637" i="16" s="1"/>
  <c r="G637" i="16" s="1"/>
  <c r="C638" i="16"/>
  <c r="V638" i="16" s="1"/>
  <c r="J638" i="16" s="1"/>
  <c r="C639" i="16"/>
  <c r="V639" i="16" s="1"/>
  <c r="G639" i="16" s="1"/>
  <c r="C640" i="16"/>
  <c r="V640" i="16" s="1"/>
  <c r="R640" i="16" s="1"/>
  <c r="C641" i="16"/>
  <c r="V641" i="16" s="1"/>
  <c r="C642" i="16"/>
  <c r="V642" i="16" s="1"/>
  <c r="C643" i="16"/>
  <c r="V643" i="16" s="1"/>
  <c r="C644" i="16"/>
  <c r="V644" i="16" s="1"/>
  <c r="C645" i="16"/>
  <c r="V645" i="16" s="1"/>
  <c r="F645" i="16" s="1"/>
  <c r="C646" i="16"/>
  <c r="V646" i="16" s="1"/>
  <c r="E646" i="16" s="1"/>
  <c r="X646" i="16" s="1"/>
  <c r="C647" i="16"/>
  <c r="V647" i="16" s="1"/>
  <c r="C648" i="16"/>
  <c r="V648" i="16" s="1"/>
  <c r="R648" i="16" s="1"/>
  <c r="C649" i="16"/>
  <c r="V649" i="16" s="1"/>
  <c r="C650" i="16"/>
  <c r="V650" i="16" s="1"/>
  <c r="C651" i="16"/>
  <c r="V651" i="16" s="1"/>
  <c r="F651" i="16" s="1"/>
  <c r="C652" i="16"/>
  <c r="V652" i="16" s="1"/>
  <c r="C653" i="16"/>
  <c r="V653" i="16" s="1"/>
  <c r="G653" i="16" s="1"/>
  <c r="C654" i="16"/>
  <c r="V654" i="16" s="1"/>
  <c r="C655" i="16"/>
  <c r="V655" i="16" s="1"/>
  <c r="G655" i="16" s="1"/>
  <c r="C656" i="16"/>
  <c r="V656" i="16" s="1"/>
  <c r="C657" i="16"/>
  <c r="V657" i="16" s="1"/>
  <c r="G657" i="16" s="1"/>
  <c r="C658" i="16"/>
  <c r="V658" i="16" s="1"/>
  <c r="R658" i="16" s="1"/>
  <c r="C659" i="16"/>
  <c r="V659" i="16" s="1"/>
  <c r="E659" i="16" s="1"/>
  <c r="X659" i="16" s="1"/>
  <c r="C660" i="16"/>
  <c r="V660" i="16" s="1"/>
  <c r="C661" i="16"/>
  <c r="V661" i="16" s="1"/>
  <c r="G661" i="16" s="1"/>
  <c r="C662" i="16"/>
  <c r="V662" i="16" s="1"/>
  <c r="I662" i="16" s="1"/>
  <c r="C663" i="16"/>
  <c r="V663" i="16" s="1"/>
  <c r="C664" i="16"/>
  <c r="V664" i="16" s="1"/>
  <c r="C665" i="16"/>
  <c r="V665" i="16" s="1"/>
  <c r="C666" i="16"/>
  <c r="V666" i="16" s="1"/>
  <c r="H666" i="16" s="1"/>
  <c r="C667" i="16"/>
  <c r="V667" i="16" s="1"/>
  <c r="C668" i="16"/>
  <c r="V668" i="16" s="1"/>
  <c r="F668" i="16" s="1"/>
  <c r="C669" i="16"/>
  <c r="V669" i="16" s="1"/>
  <c r="G669" i="16" s="1"/>
  <c r="C670" i="16"/>
  <c r="V670" i="16" s="1"/>
  <c r="R670" i="16" s="1"/>
  <c r="C671" i="16"/>
  <c r="V671" i="16" s="1"/>
  <c r="C672" i="16"/>
  <c r="V672" i="16" s="1"/>
  <c r="F672" i="16" s="1"/>
  <c r="C673" i="16"/>
  <c r="V673" i="16" s="1"/>
  <c r="C674" i="16"/>
  <c r="V674" i="16" s="1"/>
  <c r="C675" i="16"/>
  <c r="V675" i="16" s="1"/>
  <c r="E675" i="16" s="1"/>
  <c r="X675" i="16" s="1"/>
  <c r="C676" i="16"/>
  <c r="V676" i="16" s="1"/>
  <c r="C677" i="16"/>
  <c r="V677" i="16" s="1"/>
  <c r="C678" i="16"/>
  <c r="V678" i="16" s="1"/>
  <c r="I678" i="16" s="1"/>
  <c r="C679" i="16"/>
  <c r="V679" i="16" s="1"/>
  <c r="C680" i="16"/>
  <c r="V680" i="16" s="1"/>
  <c r="J680" i="16" s="1"/>
  <c r="C681" i="16"/>
  <c r="V681" i="16" s="1"/>
  <c r="J681" i="16" s="1"/>
  <c r="C682" i="16"/>
  <c r="V682" i="16" s="1"/>
  <c r="C683" i="16"/>
  <c r="V683" i="16" s="1"/>
  <c r="C684" i="16"/>
  <c r="V684" i="16" s="1"/>
  <c r="C685" i="16"/>
  <c r="V685" i="16" s="1"/>
  <c r="J685" i="16" s="1"/>
  <c r="C686" i="16"/>
  <c r="V686" i="16" s="1"/>
  <c r="C687" i="16"/>
  <c r="V687" i="16" s="1"/>
  <c r="E687" i="16" s="1"/>
  <c r="X687" i="16" s="1"/>
  <c r="C688" i="16"/>
  <c r="V688" i="16" s="1"/>
  <c r="C689" i="16"/>
  <c r="V689" i="16" s="1"/>
  <c r="J689" i="16" s="1"/>
  <c r="C690" i="16"/>
  <c r="V690" i="16" s="1"/>
  <c r="F690" i="16" s="1"/>
  <c r="C691" i="16"/>
  <c r="V691" i="16" s="1"/>
  <c r="C692" i="16"/>
  <c r="V692" i="16" s="1"/>
  <c r="I692" i="16" s="1"/>
  <c r="C693" i="16"/>
  <c r="V693" i="16" s="1"/>
  <c r="H693" i="16" s="1"/>
  <c r="C694" i="16"/>
  <c r="V694" i="16" s="1"/>
  <c r="F694" i="16" s="1"/>
  <c r="C695" i="16"/>
  <c r="V695" i="16" s="1"/>
  <c r="C696" i="16"/>
  <c r="V696" i="16" s="1"/>
  <c r="C697" i="16"/>
  <c r="V697" i="16" s="1"/>
  <c r="C698" i="16"/>
  <c r="V698" i="16" s="1"/>
  <c r="J698" i="16" s="1"/>
  <c r="C699" i="16"/>
  <c r="V699" i="16" s="1"/>
  <c r="R699" i="16" s="1"/>
  <c r="C700" i="16"/>
  <c r="V700" i="16" s="1"/>
  <c r="C701" i="16"/>
  <c r="V701" i="16" s="1"/>
  <c r="C702" i="16"/>
  <c r="V702" i="16" s="1"/>
  <c r="C703" i="16"/>
  <c r="V703" i="16" s="1"/>
  <c r="E703" i="16" s="1"/>
  <c r="X703" i="16" s="1"/>
  <c r="C704" i="16"/>
  <c r="V704" i="16" s="1"/>
  <c r="H704" i="16" s="1"/>
  <c r="C705" i="16"/>
  <c r="V705" i="16" s="1"/>
  <c r="C706" i="16"/>
  <c r="V706" i="16" s="1"/>
  <c r="F706" i="16" s="1"/>
  <c r="C707" i="16"/>
  <c r="V707" i="16" s="1"/>
  <c r="G707" i="16" s="1"/>
  <c r="C708" i="16"/>
  <c r="V708" i="16" s="1"/>
  <c r="C709" i="16"/>
  <c r="V709" i="16" s="1"/>
  <c r="F709" i="16" s="1"/>
  <c r="C710" i="16"/>
  <c r="V710" i="16" s="1"/>
  <c r="C711" i="16"/>
  <c r="V711" i="16" s="1"/>
  <c r="C712" i="16"/>
  <c r="V712" i="16" s="1"/>
  <c r="C713" i="16"/>
  <c r="V713" i="16" s="1"/>
  <c r="J713" i="16" s="1"/>
  <c r="C714" i="16"/>
  <c r="V714" i="16" s="1"/>
  <c r="C715" i="16"/>
  <c r="V715" i="16" s="1"/>
  <c r="C716" i="16"/>
  <c r="V716" i="16" s="1"/>
  <c r="C717" i="16"/>
  <c r="V717" i="16" s="1"/>
  <c r="I717" i="16" s="1"/>
  <c r="C718" i="16"/>
  <c r="V718" i="16" s="1"/>
  <c r="E718" i="16" s="1"/>
  <c r="X718" i="16" s="1"/>
  <c r="C719" i="16"/>
  <c r="V719" i="16" s="1"/>
  <c r="I719" i="16" s="1"/>
  <c r="C720" i="16"/>
  <c r="V720" i="16" s="1"/>
  <c r="R720" i="16" s="1"/>
  <c r="C721" i="16"/>
  <c r="V721" i="16" s="1"/>
  <c r="C722" i="16"/>
  <c r="V722" i="16" s="1"/>
  <c r="C723" i="16"/>
  <c r="V723" i="16" s="1"/>
  <c r="C724" i="16"/>
  <c r="V724" i="16" s="1"/>
  <c r="F724" i="16" s="1"/>
  <c r="C725" i="16"/>
  <c r="V725" i="16" s="1"/>
  <c r="G725" i="16" s="1"/>
  <c r="C726" i="16"/>
  <c r="V726" i="16" s="1"/>
  <c r="C727" i="16"/>
  <c r="V727" i="16" s="1"/>
  <c r="C728" i="16"/>
  <c r="V728" i="16" s="1"/>
  <c r="C729" i="16"/>
  <c r="V729" i="16" s="1"/>
  <c r="C730" i="16"/>
  <c r="V730" i="16" s="1"/>
  <c r="C731" i="16"/>
  <c r="V731" i="16" s="1"/>
  <c r="G731" i="16" s="1"/>
  <c r="C732" i="16"/>
  <c r="V732" i="16" s="1"/>
  <c r="J732" i="16" s="1"/>
  <c r="C733" i="16"/>
  <c r="V733" i="16" s="1"/>
  <c r="C734" i="16"/>
  <c r="V734" i="16" s="1"/>
  <c r="R734" i="16" s="1"/>
  <c r="C735" i="16"/>
  <c r="V735" i="16" s="1"/>
  <c r="E735" i="16" s="1"/>
  <c r="X735" i="16" s="1"/>
  <c r="C736" i="16"/>
  <c r="V736" i="16" s="1"/>
  <c r="C737" i="16"/>
  <c r="V737" i="16" s="1"/>
  <c r="C738" i="16"/>
  <c r="V738" i="16" s="1"/>
  <c r="C739" i="16"/>
  <c r="V739" i="16" s="1"/>
  <c r="C740" i="16"/>
  <c r="V740" i="16" s="1"/>
  <c r="R740" i="16" s="1"/>
  <c r="C741" i="16"/>
  <c r="V741" i="16" s="1"/>
  <c r="H741" i="16" s="1"/>
  <c r="C742" i="16"/>
  <c r="V742" i="16" s="1"/>
  <c r="J742" i="16" s="1"/>
  <c r="C743" i="16"/>
  <c r="V743" i="16" s="1"/>
  <c r="C744" i="16"/>
  <c r="V744" i="16" s="1"/>
  <c r="C745" i="16"/>
  <c r="V745" i="16" s="1"/>
  <c r="H745" i="16" s="1"/>
  <c r="C746" i="16"/>
  <c r="V746" i="16" s="1"/>
  <c r="F746" i="16" s="1"/>
  <c r="C747" i="16"/>
  <c r="V747" i="16" s="1"/>
  <c r="C748" i="16"/>
  <c r="V748" i="16" s="1"/>
  <c r="R748" i="16" s="1"/>
  <c r="C749" i="16"/>
  <c r="V749" i="16" s="1"/>
  <c r="R749" i="16" s="1"/>
  <c r="C750" i="16"/>
  <c r="V750" i="16" s="1"/>
  <c r="E750" i="16" s="1"/>
  <c r="X750" i="16" s="1"/>
  <c r="C751" i="16"/>
  <c r="V751" i="16" s="1"/>
  <c r="G751" i="16" s="1"/>
  <c r="C752" i="16"/>
  <c r="V752" i="16" s="1"/>
  <c r="C753" i="16"/>
  <c r="V753" i="16" s="1"/>
  <c r="F753" i="16" s="1"/>
  <c r="C754" i="16"/>
  <c r="V754" i="16" s="1"/>
  <c r="H754" i="16" s="1"/>
  <c r="C755" i="16"/>
  <c r="V755" i="16" s="1"/>
  <c r="J755" i="16" s="1"/>
  <c r="C756" i="16"/>
  <c r="V756" i="16" s="1"/>
  <c r="C757" i="16"/>
  <c r="V757" i="16" s="1"/>
  <c r="C758" i="16"/>
  <c r="V758" i="16" s="1"/>
  <c r="J758" i="16" s="1"/>
  <c r="C759" i="16"/>
  <c r="V759" i="16" s="1"/>
  <c r="C760" i="16"/>
  <c r="V760" i="16" s="1"/>
  <c r="C761" i="16"/>
  <c r="V761" i="16" s="1"/>
  <c r="C762" i="16"/>
  <c r="V762" i="16" s="1"/>
  <c r="C763" i="16"/>
  <c r="V763" i="16" s="1"/>
  <c r="H763" i="16" s="1"/>
  <c r="C764" i="16"/>
  <c r="V764" i="16" s="1"/>
  <c r="F764" i="16" s="1"/>
  <c r="C765" i="16"/>
  <c r="V765" i="16" s="1"/>
  <c r="C766" i="16"/>
  <c r="V766" i="16" s="1"/>
  <c r="R766" i="16" s="1"/>
  <c r="C767" i="16"/>
  <c r="V767" i="16" s="1"/>
  <c r="C768" i="16"/>
  <c r="V768" i="16" s="1"/>
  <c r="C769" i="16"/>
  <c r="V769" i="16" s="1"/>
  <c r="C770" i="16"/>
  <c r="V770" i="16" s="1"/>
  <c r="C771" i="16"/>
  <c r="V771" i="16" s="1"/>
  <c r="G771" i="16" s="1"/>
  <c r="C772" i="16"/>
  <c r="V772" i="16" s="1"/>
  <c r="E772" i="16" s="1"/>
  <c r="X772" i="16" s="1"/>
  <c r="C773" i="16"/>
  <c r="V773" i="16" s="1"/>
  <c r="C774" i="16"/>
  <c r="V774" i="16" s="1"/>
  <c r="C775" i="16"/>
  <c r="V775" i="16" s="1"/>
  <c r="G775" i="16" s="1"/>
  <c r="C776" i="16"/>
  <c r="V776" i="16" s="1"/>
  <c r="C777" i="16"/>
  <c r="V777" i="16" s="1"/>
  <c r="C778" i="16"/>
  <c r="V778" i="16" s="1"/>
  <c r="H778" i="16" s="1"/>
  <c r="C779" i="16"/>
  <c r="V779" i="16" s="1"/>
  <c r="G779" i="16" s="1"/>
  <c r="C780" i="16"/>
  <c r="V780" i="16" s="1"/>
  <c r="C781" i="16"/>
  <c r="V781" i="16" s="1"/>
  <c r="R781" i="16" s="1"/>
  <c r="C782" i="16"/>
  <c r="V782" i="16" s="1"/>
  <c r="F782" i="16" s="1"/>
  <c r="C783" i="16"/>
  <c r="V783" i="16" s="1"/>
  <c r="C784" i="16"/>
  <c r="V784" i="16" s="1"/>
  <c r="C785" i="16"/>
  <c r="V785" i="16" s="1"/>
  <c r="C786" i="16"/>
  <c r="V786" i="16" s="1"/>
  <c r="C787" i="16"/>
  <c r="V787" i="16" s="1"/>
  <c r="C788" i="16"/>
  <c r="V788" i="16" s="1"/>
  <c r="C789" i="16"/>
  <c r="V789" i="16" s="1"/>
  <c r="H789" i="16" s="1"/>
  <c r="C790" i="16"/>
  <c r="V790" i="16" s="1"/>
  <c r="C791" i="16"/>
  <c r="V791" i="16" s="1"/>
  <c r="C792" i="16"/>
  <c r="V792" i="16" s="1"/>
  <c r="C793" i="16"/>
  <c r="V793" i="16" s="1"/>
  <c r="F793" i="16" s="1"/>
  <c r="C794" i="16"/>
  <c r="V794" i="16" s="1"/>
  <c r="J794" i="16" s="1"/>
  <c r="C795" i="16"/>
  <c r="V795" i="16" s="1"/>
  <c r="C796" i="16"/>
  <c r="V796" i="16" s="1"/>
  <c r="F796" i="16" s="1"/>
  <c r="C797" i="16"/>
  <c r="V797" i="16" s="1"/>
  <c r="C798" i="16"/>
  <c r="V798" i="16" s="1"/>
  <c r="H798" i="16" s="1"/>
  <c r="C799" i="16"/>
  <c r="V799" i="16" s="1"/>
  <c r="C800" i="16"/>
  <c r="V800" i="16" s="1"/>
  <c r="R800" i="16" s="1"/>
  <c r="C801" i="16"/>
  <c r="V801" i="16" s="1"/>
  <c r="C802" i="16"/>
  <c r="V802" i="16" s="1"/>
  <c r="C803" i="16"/>
  <c r="V803" i="16" s="1"/>
  <c r="G803" i="16" s="1"/>
  <c r="C804" i="16"/>
  <c r="V804" i="16" s="1"/>
  <c r="C805" i="16"/>
  <c r="V805" i="16" s="1"/>
  <c r="C806" i="16"/>
  <c r="V806" i="16" s="1"/>
  <c r="H806" i="16" s="1"/>
  <c r="C807" i="16"/>
  <c r="V807" i="16" s="1"/>
  <c r="F807" i="16" s="1"/>
  <c r="C808" i="16"/>
  <c r="V808" i="16" s="1"/>
  <c r="C809" i="16"/>
  <c r="V809" i="16" s="1"/>
  <c r="C810" i="16"/>
  <c r="V810" i="16" s="1"/>
  <c r="C811" i="16"/>
  <c r="V811" i="16" s="1"/>
  <c r="G811" i="16" s="1"/>
  <c r="C812" i="16"/>
  <c r="V812" i="16" s="1"/>
  <c r="I812" i="16" s="1"/>
  <c r="C813" i="16"/>
  <c r="V813" i="16" s="1"/>
  <c r="C814" i="16"/>
  <c r="V814" i="16" s="1"/>
  <c r="I814" i="16" s="1"/>
  <c r="C815" i="16"/>
  <c r="V815" i="16" s="1"/>
  <c r="E815" i="16" s="1"/>
  <c r="X815" i="16" s="1"/>
  <c r="C816" i="16"/>
  <c r="V816" i="16" s="1"/>
  <c r="E816" i="16" s="1"/>
  <c r="X816" i="16" s="1"/>
  <c r="C817" i="16"/>
  <c r="V817" i="16"/>
  <c r="C818" i="16"/>
  <c r="V818" i="16" s="1"/>
  <c r="C819" i="16"/>
  <c r="V819" i="16" s="1"/>
  <c r="G819" i="16" s="1"/>
  <c r="C820" i="16"/>
  <c r="V820" i="16" s="1"/>
  <c r="C821" i="16"/>
  <c r="V821" i="16" s="1"/>
  <c r="C822" i="16"/>
  <c r="V822" i="16" s="1"/>
  <c r="I822" i="16" s="1"/>
  <c r="C823" i="16"/>
  <c r="V823" i="16" s="1"/>
  <c r="F823" i="16" s="1"/>
  <c r="C824" i="16"/>
  <c r="V824" i="16" s="1"/>
  <c r="C825" i="16"/>
  <c r="V825" i="16" s="1"/>
  <c r="C826" i="16"/>
  <c r="V826" i="16" s="1"/>
  <c r="C827" i="16"/>
  <c r="V827" i="16" s="1"/>
  <c r="C828" i="16"/>
  <c r="V828" i="16" s="1"/>
  <c r="C829" i="16"/>
  <c r="V829" i="16" s="1"/>
  <c r="G829" i="16" s="1"/>
  <c r="C830" i="16"/>
  <c r="V830" i="16" s="1"/>
  <c r="C831" i="16"/>
  <c r="V831" i="16" s="1"/>
  <c r="C832" i="16"/>
  <c r="V832" i="16" s="1"/>
  <c r="C833" i="16"/>
  <c r="V833" i="16" s="1"/>
  <c r="C834" i="16"/>
  <c r="V834" i="16" s="1"/>
  <c r="J834" i="16" s="1"/>
  <c r="C835" i="16"/>
  <c r="V835" i="16" s="1"/>
  <c r="G835" i="16" s="1"/>
  <c r="C836" i="16"/>
  <c r="V836" i="16" s="1"/>
  <c r="J836" i="16" s="1"/>
  <c r="C837" i="16"/>
  <c r="V837" i="16" s="1"/>
  <c r="G837" i="16" s="1"/>
  <c r="C838" i="16"/>
  <c r="V838" i="16" s="1"/>
  <c r="H838" i="16" s="1"/>
  <c r="C839" i="16"/>
  <c r="V839" i="16" s="1"/>
  <c r="C840" i="16"/>
  <c r="V840" i="16" s="1"/>
  <c r="C841" i="16"/>
  <c r="V841" i="16" s="1"/>
  <c r="C842" i="16"/>
  <c r="V842" i="16" s="1"/>
  <c r="H842" i="16" s="1"/>
  <c r="C843" i="16"/>
  <c r="V843" i="16" s="1"/>
  <c r="F843" i="16" s="1"/>
  <c r="C844" i="16"/>
  <c r="V844" i="16" s="1"/>
  <c r="F844" i="16" s="1"/>
  <c r="C845" i="16"/>
  <c r="V845" i="16" s="1"/>
  <c r="G845" i="16" s="1"/>
  <c r="C846" i="16"/>
  <c r="V846" i="16" s="1"/>
  <c r="E846" i="16" s="1"/>
  <c r="X846" i="16" s="1"/>
  <c r="C847" i="16"/>
  <c r="V847" i="16" s="1"/>
  <c r="C848" i="16"/>
  <c r="V848" i="16" s="1"/>
  <c r="C849" i="16"/>
  <c r="V849" i="16" s="1"/>
  <c r="C850" i="16"/>
  <c r="V850" i="16" s="1"/>
  <c r="C851" i="16"/>
  <c r="V851" i="16" s="1"/>
  <c r="G851" i="16" s="1"/>
  <c r="C852" i="16"/>
  <c r="V852" i="16" s="1"/>
  <c r="C853" i="16"/>
  <c r="V853" i="16" s="1"/>
  <c r="G853" i="16" s="1"/>
  <c r="C854" i="16"/>
  <c r="V854" i="16" s="1"/>
  <c r="H854" i="16" s="1"/>
  <c r="C855" i="16"/>
  <c r="V855" i="16" s="1"/>
  <c r="F855" i="16" s="1"/>
  <c r="C856" i="16"/>
  <c r="V856" i="16" s="1"/>
  <c r="C857" i="16"/>
  <c r="V857" i="16" s="1"/>
  <c r="E857" i="16" s="1"/>
  <c r="X857" i="16" s="1"/>
  <c r="C858" i="16"/>
  <c r="V858" i="16" s="1"/>
  <c r="C859" i="16"/>
  <c r="V859" i="16" s="1"/>
  <c r="C860" i="16"/>
  <c r="V860" i="16" s="1"/>
  <c r="C861" i="16"/>
  <c r="V861" i="16" s="1"/>
  <c r="G861" i="16" s="1"/>
  <c r="C862" i="16"/>
  <c r="V862" i="16" s="1"/>
  <c r="C863" i="16"/>
  <c r="V863" i="16" s="1"/>
  <c r="C864" i="16"/>
  <c r="V864" i="16" s="1"/>
  <c r="C865" i="16"/>
  <c r="V865" i="16" s="1"/>
  <c r="C866" i="16"/>
  <c r="V866" i="16" s="1"/>
  <c r="H866" i="16" s="1"/>
  <c r="C867" i="16"/>
  <c r="V867" i="16" s="1"/>
  <c r="C868" i="16"/>
  <c r="V868" i="16" s="1"/>
  <c r="R868" i="16" s="1"/>
  <c r="C869" i="16"/>
  <c r="V869" i="16" s="1"/>
  <c r="I869" i="16" s="1"/>
  <c r="C870" i="16"/>
  <c r="V870" i="16" s="1"/>
  <c r="C871" i="16"/>
  <c r="V871" i="16" s="1"/>
  <c r="R871" i="16" s="1"/>
  <c r="C872" i="16"/>
  <c r="V872" i="16" s="1"/>
  <c r="C873" i="16"/>
  <c r="V873" i="16" s="1"/>
  <c r="H873" i="16" s="1"/>
  <c r="C874" i="16"/>
  <c r="V874" i="16" s="1"/>
  <c r="I874" i="16" s="1"/>
  <c r="C875" i="16"/>
  <c r="V875" i="16" s="1"/>
  <c r="J875" i="16" s="1"/>
  <c r="C876" i="16"/>
  <c r="V876" i="16" s="1"/>
  <c r="C877" i="16"/>
  <c r="V877" i="16" s="1"/>
  <c r="R877" i="16" s="1"/>
  <c r="C878" i="16"/>
  <c r="V878" i="16" s="1"/>
  <c r="C879" i="16"/>
  <c r="V879" i="16" s="1"/>
  <c r="G879" i="16" s="1"/>
  <c r="C880" i="16"/>
  <c r="V880" i="16" s="1"/>
  <c r="E880" i="16" s="1"/>
  <c r="X880" i="16" s="1"/>
  <c r="C881" i="16"/>
  <c r="V881" i="16" s="1"/>
  <c r="R881" i="16" s="1"/>
  <c r="C882" i="16"/>
  <c r="V882" i="16" s="1"/>
  <c r="R882" i="16" s="1"/>
  <c r="C883" i="16"/>
  <c r="V883" i="16" s="1"/>
  <c r="H883" i="16" s="1"/>
  <c r="C884" i="16"/>
  <c r="V884" i="16" s="1"/>
  <c r="C885" i="16"/>
  <c r="V885" i="16" s="1"/>
  <c r="F885" i="16" s="1"/>
  <c r="C886" i="16"/>
  <c r="V886" i="16" s="1"/>
  <c r="J886" i="16" s="1"/>
  <c r="C887" i="16"/>
  <c r="V887" i="16" s="1"/>
  <c r="C888" i="16"/>
  <c r="V888" i="16" s="1"/>
  <c r="R888" i="16" s="1"/>
  <c r="C889" i="16"/>
  <c r="V889" i="16" s="1"/>
  <c r="J889" i="16" s="1"/>
  <c r="C890" i="16"/>
  <c r="V890" i="16" s="1"/>
  <c r="C891" i="16"/>
  <c r="V891" i="16" s="1"/>
  <c r="J891" i="16" s="1"/>
  <c r="C892" i="16"/>
  <c r="V892" i="16" s="1"/>
  <c r="H892" i="16" s="1"/>
  <c r="C893" i="16"/>
  <c r="V893" i="16" s="1"/>
  <c r="I893" i="16" s="1"/>
  <c r="C894" i="16"/>
  <c r="V894" i="16" s="1"/>
  <c r="C895" i="16"/>
  <c r="V895" i="16" s="1"/>
  <c r="G895" i="16" s="1"/>
  <c r="C896" i="16"/>
  <c r="V896" i="16" s="1"/>
  <c r="F896" i="16" s="1"/>
  <c r="C897" i="16"/>
  <c r="V897" i="16" s="1"/>
  <c r="C898" i="16"/>
  <c r="V898" i="16" s="1"/>
  <c r="E898" i="16" s="1"/>
  <c r="X898" i="16" s="1"/>
  <c r="C899" i="16"/>
  <c r="V899" i="16" s="1"/>
  <c r="J899" i="16" s="1"/>
  <c r="C900" i="16"/>
  <c r="V900" i="16" s="1"/>
  <c r="E900" i="16" s="1"/>
  <c r="X900" i="16" s="1"/>
  <c r="C901" i="16"/>
  <c r="V901" i="16" s="1"/>
  <c r="C902" i="16"/>
  <c r="V902" i="16" s="1"/>
  <c r="I902" i="16" s="1"/>
  <c r="C903" i="16"/>
  <c r="V903" i="16" s="1"/>
  <c r="C904" i="16"/>
  <c r="V904" i="16" s="1"/>
  <c r="F904" i="16" s="1"/>
  <c r="C905" i="16"/>
  <c r="V905" i="16" s="1"/>
  <c r="C906" i="16"/>
  <c r="V906" i="16" s="1"/>
  <c r="J906" i="16" s="1"/>
  <c r="C907" i="16"/>
  <c r="V907" i="16" s="1"/>
  <c r="R907" i="16" s="1"/>
  <c r="C908" i="16"/>
  <c r="V908" i="16" s="1"/>
  <c r="C909" i="16"/>
  <c r="V909" i="16" s="1"/>
  <c r="C910" i="16"/>
  <c r="V910" i="16" s="1"/>
  <c r="R910" i="16" s="1"/>
  <c r="C911" i="16"/>
  <c r="V911" i="16" s="1"/>
  <c r="R911" i="16" s="1"/>
  <c r="C912" i="16"/>
  <c r="V912" i="16" s="1"/>
  <c r="C913" i="16"/>
  <c r="V913" i="16" s="1"/>
  <c r="R913" i="16" s="1"/>
  <c r="C914" i="16"/>
  <c r="V914" i="16" s="1"/>
  <c r="E914" i="16" s="1"/>
  <c r="X914" i="16" s="1"/>
  <c r="C915" i="16"/>
  <c r="V915" i="16" s="1"/>
  <c r="G915" i="16" s="1"/>
  <c r="C916" i="16"/>
  <c r="V916" i="16" s="1"/>
  <c r="C917" i="16"/>
  <c r="V917" i="16" s="1"/>
  <c r="C918" i="16"/>
  <c r="V918" i="16" s="1"/>
  <c r="I918" i="16" s="1"/>
  <c r="C919" i="16"/>
  <c r="V919" i="16" s="1"/>
  <c r="F919" i="16" s="1"/>
  <c r="C920" i="16"/>
  <c r="V920" i="16" s="1"/>
  <c r="R920" i="16" s="1"/>
  <c r="C921" i="16"/>
  <c r="V921" i="16" s="1"/>
  <c r="J921" i="16" s="1"/>
  <c r="C922" i="16"/>
  <c r="V922" i="16" s="1"/>
  <c r="C923" i="16"/>
  <c r="V923" i="16" s="1"/>
  <c r="C924" i="16"/>
  <c r="V924" i="16" s="1"/>
  <c r="J924" i="16" s="1"/>
  <c r="C925" i="16"/>
  <c r="V925" i="16" s="1"/>
  <c r="C926" i="16"/>
  <c r="V926" i="16" s="1"/>
  <c r="C927" i="16"/>
  <c r="V927" i="16" s="1"/>
  <c r="C928" i="16"/>
  <c r="V928" i="16" s="1"/>
  <c r="C929" i="16"/>
  <c r="V929" i="16" s="1"/>
  <c r="J929" i="16" s="1"/>
  <c r="C930" i="16"/>
  <c r="V930" i="16" s="1"/>
  <c r="H930" i="16" s="1"/>
  <c r="C931" i="16"/>
  <c r="V931" i="16" s="1"/>
  <c r="C932" i="16"/>
  <c r="V932" i="16" s="1"/>
  <c r="E932" i="16" s="1"/>
  <c r="X932" i="16" s="1"/>
  <c r="C933" i="16"/>
  <c r="V933" i="16" s="1"/>
  <c r="C934" i="16"/>
  <c r="V934" i="16" s="1"/>
  <c r="C935" i="16"/>
  <c r="V935" i="16" s="1"/>
  <c r="C936" i="16"/>
  <c r="V936" i="16" s="1"/>
  <c r="C937" i="16"/>
  <c r="V937" i="16" s="1"/>
  <c r="C938" i="16"/>
  <c r="V938" i="16" s="1"/>
  <c r="C939" i="16"/>
  <c r="V939" i="16" s="1"/>
  <c r="F939" i="16" s="1"/>
  <c r="C940" i="16"/>
  <c r="V940" i="16" s="1"/>
  <c r="C941" i="16"/>
  <c r="V941" i="16" s="1"/>
  <c r="C942" i="16"/>
  <c r="V942" i="16" s="1"/>
  <c r="C943" i="16"/>
  <c r="V943" i="16" s="1"/>
  <c r="I943" i="16" s="1"/>
  <c r="C944" i="16"/>
  <c r="V944" i="16" s="1"/>
  <c r="C945" i="16"/>
  <c r="V945" i="16" s="1"/>
  <c r="C946" i="16"/>
  <c r="V946" i="16" s="1"/>
  <c r="C947" i="16"/>
  <c r="V947" i="16" s="1"/>
  <c r="H947" i="16" s="1"/>
  <c r="C948" i="16"/>
  <c r="V948" i="16" s="1"/>
  <c r="I948" i="16" s="1"/>
  <c r="C949" i="16"/>
  <c r="V949" i="16" s="1"/>
  <c r="C950" i="16"/>
  <c r="V950" i="16" s="1"/>
  <c r="F950" i="16" s="1"/>
  <c r="C951" i="16"/>
  <c r="V951" i="16" s="1"/>
  <c r="C952" i="16"/>
  <c r="V952" i="16" s="1"/>
  <c r="R952" i="16" s="1"/>
  <c r="C953" i="16"/>
  <c r="V953" i="16" s="1"/>
  <c r="E953" i="16" s="1"/>
  <c r="X953" i="16" s="1"/>
  <c r="C954" i="16"/>
  <c r="V954" i="16" s="1"/>
  <c r="C955" i="16"/>
  <c r="V955" i="16" s="1"/>
  <c r="I955" i="16" s="1"/>
  <c r="C956" i="16"/>
  <c r="V956" i="16" s="1"/>
  <c r="J956" i="16" s="1"/>
  <c r="C957" i="16"/>
  <c r="V957" i="16" s="1"/>
  <c r="C958" i="16"/>
  <c r="V958" i="16" s="1"/>
  <c r="C959" i="16"/>
  <c r="V959" i="16" s="1"/>
  <c r="G959" i="16" s="1"/>
  <c r="C960" i="16"/>
  <c r="V960" i="16" s="1"/>
  <c r="C961" i="16"/>
  <c r="V961" i="16" s="1"/>
  <c r="C962" i="16"/>
  <c r="V962" i="16" s="1"/>
  <c r="C963" i="16"/>
  <c r="V963" i="16" s="1"/>
  <c r="C964" i="16"/>
  <c r="V964" i="16" s="1"/>
  <c r="C965" i="16"/>
  <c r="V965" i="16" s="1"/>
  <c r="C966" i="16"/>
  <c r="V966" i="16" s="1"/>
  <c r="C967" i="16"/>
  <c r="V967" i="16" s="1"/>
  <c r="G967" i="16" s="1"/>
  <c r="C968" i="16"/>
  <c r="V968" i="16" s="1"/>
  <c r="C969" i="16"/>
  <c r="V969" i="16" s="1"/>
  <c r="R969" i="16" s="1"/>
  <c r="C970" i="16"/>
  <c r="V970" i="16" s="1"/>
  <c r="E970" i="16" s="1"/>
  <c r="X970" i="16" s="1"/>
  <c r="C971" i="16"/>
  <c r="V971" i="16" s="1"/>
  <c r="G971" i="16" s="1"/>
  <c r="C972" i="16"/>
  <c r="V972" i="16" s="1"/>
  <c r="G972" i="16" s="1"/>
  <c r="C973" i="16"/>
  <c r="V973" i="16" s="1"/>
  <c r="C974" i="16"/>
  <c r="V974" i="16" s="1"/>
  <c r="C975" i="16"/>
  <c r="V975" i="16" s="1"/>
  <c r="E975" i="16" s="1"/>
  <c r="X975" i="16" s="1"/>
  <c r="C976" i="16"/>
  <c r="V976" i="16" s="1"/>
  <c r="E976" i="16" s="1"/>
  <c r="X976" i="16" s="1"/>
  <c r="C977" i="16"/>
  <c r="V977" i="16" s="1"/>
  <c r="C978" i="16"/>
  <c r="V978" i="16" s="1"/>
  <c r="I978" i="16" s="1"/>
  <c r="C979" i="16"/>
  <c r="V979" i="16" s="1"/>
  <c r="C980" i="16"/>
  <c r="V980" i="16" s="1"/>
  <c r="C981" i="16"/>
  <c r="V981" i="16" s="1"/>
  <c r="F981" i="16" s="1"/>
  <c r="C982" i="16"/>
  <c r="V982" i="16" s="1"/>
  <c r="C983" i="16"/>
  <c r="V983" i="16" s="1"/>
  <c r="G983" i="16" s="1"/>
  <c r="C984" i="16"/>
  <c r="V984" i="16" s="1"/>
  <c r="I984" i="16" s="1"/>
  <c r="C985" i="16"/>
  <c r="V985" i="16" s="1"/>
  <c r="C986" i="16"/>
  <c r="V986" i="16" s="1"/>
  <c r="C987" i="16"/>
  <c r="V987" i="16" s="1"/>
  <c r="C988" i="16"/>
  <c r="V988" i="16" s="1"/>
  <c r="E988" i="16" s="1"/>
  <c r="X988" i="16" s="1"/>
  <c r="C989" i="16"/>
  <c r="V989" i="16" s="1"/>
  <c r="G989" i="16" s="1"/>
  <c r="C990" i="16"/>
  <c r="V990" i="16" s="1"/>
  <c r="C991" i="16"/>
  <c r="V991" i="16" s="1"/>
  <c r="I991" i="16" s="1"/>
  <c r="C992" i="16"/>
  <c r="V992" i="16" s="1"/>
  <c r="C993" i="16"/>
  <c r="V993" i="16" s="1"/>
  <c r="I993" i="16" s="1"/>
  <c r="C994" i="16"/>
  <c r="V994" i="16" s="1"/>
  <c r="C995" i="16"/>
  <c r="V995" i="16" s="1"/>
  <c r="R995" i="16" s="1"/>
  <c r="C996" i="16"/>
  <c r="V996" i="16" s="1"/>
  <c r="C997" i="16"/>
  <c r="V997" i="16" s="1"/>
  <c r="C998" i="16"/>
  <c r="V998" i="16" s="1"/>
  <c r="E998" i="16" s="1"/>
  <c r="X998" i="16" s="1"/>
  <c r="C999" i="16"/>
  <c r="C1000" i="16"/>
  <c r="V1000" i="16" s="1"/>
  <c r="E1000" i="16" s="1"/>
  <c r="X1000" i="16" s="1"/>
  <c r="C1001" i="16"/>
  <c r="C1002" i="16"/>
  <c r="C1003" i="16"/>
  <c r="V1003" i="16" s="1"/>
  <c r="C1004" i="16"/>
  <c r="V1004" i="16" s="1"/>
  <c r="H1004" i="16" s="1"/>
  <c r="C1005" i="16"/>
  <c r="C1006" i="16"/>
  <c r="V1006" i="16" s="1"/>
  <c r="C1007" i="16"/>
  <c r="C1008" i="16"/>
  <c r="V1008" i="16" s="1"/>
  <c r="C1009" i="16"/>
  <c r="V1009" i="16" s="1"/>
  <c r="I1009" i="16" s="1"/>
  <c r="C1010" i="16"/>
  <c r="C1011" i="16"/>
  <c r="C1012" i="16"/>
  <c r="V1012" i="16" s="1"/>
  <c r="F1012" i="16" s="1"/>
  <c r="C1013" i="16"/>
  <c r="C1014" i="16"/>
  <c r="C1015" i="16"/>
  <c r="V1015" i="16" s="1"/>
  <c r="H1015" i="16" s="1"/>
  <c r="C1016" i="16"/>
  <c r="V1016" i="16" s="1"/>
  <c r="C1017" i="16"/>
  <c r="C1018" i="16"/>
  <c r="C1019" i="16"/>
  <c r="V1019" i="16" s="1"/>
  <c r="C1020" i="16"/>
  <c r="V1020" i="16" s="1"/>
  <c r="F1020" i="16" s="1"/>
  <c r="C1021" i="16"/>
  <c r="C1022" i="16"/>
  <c r="V1022" i="16" s="1"/>
  <c r="C1023" i="16"/>
  <c r="C1024" i="16"/>
  <c r="V1024" i="16" s="1"/>
  <c r="C1025" i="16"/>
  <c r="V1025" i="16" s="1"/>
  <c r="I1025" i="16" s="1"/>
  <c r="C1026" i="16"/>
  <c r="C1027" i="16"/>
  <c r="V1027" i="16" s="1"/>
  <c r="C1028" i="16"/>
  <c r="V1028" i="16" s="1"/>
  <c r="I1028" i="16" s="1"/>
  <c r="C1029" i="16"/>
  <c r="C1030" i="16"/>
  <c r="V1030" i="16" s="1"/>
  <c r="C1031" i="16"/>
  <c r="V1031" i="16" s="1"/>
  <c r="J1031" i="16" s="1"/>
  <c r="C1032" i="16"/>
  <c r="C1033" i="16"/>
  <c r="V1033" i="16" s="1"/>
  <c r="C1034" i="16"/>
  <c r="C1035" i="16"/>
  <c r="C1036" i="16"/>
  <c r="V1036" i="16" s="1"/>
  <c r="C1037" i="16"/>
  <c r="C1038" i="16"/>
  <c r="V1038" i="16" s="1"/>
  <c r="F1038" i="16" s="1"/>
  <c r="C1039" i="16"/>
  <c r="V1039" i="16" s="1"/>
  <c r="C1040" i="16"/>
  <c r="V1040" i="16" s="1"/>
  <c r="J1040" i="16" s="1"/>
  <c r="C1041" i="16"/>
  <c r="C1042" i="16"/>
  <c r="C1043" i="16"/>
  <c r="V1043" i="16" s="1"/>
  <c r="C1044" i="16"/>
  <c r="V1044" i="16" s="1"/>
  <c r="C1045" i="16"/>
  <c r="C1046" i="16"/>
  <c r="V1046" i="16" s="1"/>
  <c r="C1047" i="16"/>
  <c r="C1048" i="16"/>
  <c r="C1049" i="16"/>
  <c r="V1049" i="16" s="1"/>
  <c r="G1049" i="16" s="1"/>
  <c r="C1050" i="16"/>
  <c r="C1051" i="16"/>
  <c r="C1052" i="16"/>
  <c r="C1053" i="16"/>
  <c r="C1054" i="16"/>
  <c r="V1054" i="16" s="1"/>
  <c r="F1054" i="16" s="1"/>
  <c r="C1055" i="16"/>
  <c r="V1055" i="16" s="1"/>
  <c r="R1055" i="16" s="1"/>
  <c r="C1056" i="16"/>
  <c r="V1056" i="16" s="1"/>
  <c r="C1057" i="16"/>
  <c r="V1057" i="16" s="1"/>
  <c r="C1058" i="16"/>
  <c r="C1059" i="16"/>
  <c r="V1059" i="16" s="1"/>
  <c r="G1059" i="16" s="1"/>
  <c r="C1060" i="16"/>
  <c r="V1060" i="16" s="1"/>
  <c r="H1060" i="16" s="1"/>
  <c r="C1061" i="16"/>
  <c r="C1062" i="16"/>
  <c r="V1062" i="16" s="1"/>
  <c r="G1062" i="16" s="1"/>
  <c r="C1063" i="16"/>
  <c r="C1064" i="16"/>
  <c r="V1064" i="16" s="1"/>
  <c r="C1065" i="16"/>
  <c r="V1065" i="16" s="1"/>
  <c r="C1066" i="16"/>
  <c r="V1066" i="16" s="1"/>
  <c r="C1067" i="16"/>
  <c r="C1068" i="16"/>
  <c r="V1068" i="16" s="1"/>
  <c r="G1068" i="16" s="1"/>
  <c r="C1069" i="16"/>
  <c r="C1070" i="16"/>
  <c r="C1071" i="16"/>
  <c r="V1071" i="16" s="1"/>
  <c r="G1071" i="16" s="1"/>
  <c r="C1072" i="16"/>
  <c r="V1072" i="16" s="1"/>
  <c r="C1073" i="16"/>
  <c r="C1074" i="16"/>
  <c r="C1075" i="16"/>
  <c r="V1075" i="16" s="1"/>
  <c r="R1075" i="16" s="1"/>
  <c r="C1076" i="16"/>
  <c r="V1076" i="16" s="1"/>
  <c r="C1077" i="16"/>
  <c r="C1078" i="16"/>
  <c r="V1078" i="16" s="1"/>
  <c r="C1079" i="16"/>
  <c r="C1080" i="16"/>
  <c r="V1080" i="16" s="1"/>
  <c r="C1081" i="16"/>
  <c r="V1081" i="16" s="1"/>
  <c r="C1082" i="16"/>
  <c r="C1083" i="16"/>
  <c r="V1083" i="16" s="1"/>
  <c r="C1084" i="16"/>
  <c r="V1084" i="16" s="1"/>
  <c r="C1085" i="16"/>
  <c r="C1086" i="16"/>
  <c r="V1086" i="16" s="1"/>
  <c r="C1087" i="16"/>
  <c r="V1087" i="16" s="1"/>
  <c r="C1088" i="16"/>
  <c r="C1089" i="16"/>
  <c r="V1089" i="16" s="1"/>
  <c r="I1089" i="16" s="1"/>
  <c r="C1090" i="16"/>
  <c r="C1091" i="16"/>
  <c r="V1091" i="16" s="1"/>
  <c r="I1091" i="16" s="1"/>
  <c r="C1092" i="16"/>
  <c r="C1093" i="16"/>
  <c r="C1094" i="16"/>
  <c r="V1094" i="16" s="1"/>
  <c r="H1094" i="16" s="1"/>
  <c r="C1095" i="16"/>
  <c r="V1095" i="16" s="1"/>
  <c r="C1096" i="16"/>
  <c r="V1096" i="16" s="1"/>
  <c r="C1097" i="16"/>
  <c r="V1097" i="16" s="1"/>
  <c r="J1097" i="16" s="1"/>
  <c r="C1098" i="16"/>
  <c r="C1099" i="16"/>
  <c r="V1099" i="16" s="1"/>
  <c r="G1099" i="16" s="1"/>
  <c r="C1100" i="16"/>
  <c r="V1100" i="16" s="1"/>
  <c r="C1101" i="16"/>
  <c r="C1102" i="16"/>
  <c r="V1102" i="16" s="1"/>
  <c r="R1102" i="16" s="1"/>
  <c r="C1103" i="16"/>
  <c r="V1103" i="16" s="1"/>
  <c r="C1104" i="16"/>
  <c r="V1104" i="16" s="1"/>
  <c r="C1105" i="16"/>
  <c r="V1105" i="16" s="1"/>
  <c r="C1106" i="16"/>
  <c r="C1107" i="16"/>
  <c r="V1107" i="16" s="1"/>
  <c r="C1108" i="16"/>
  <c r="V1108" i="16" s="1"/>
  <c r="C1109" i="16"/>
  <c r="C1110" i="16"/>
  <c r="V1110" i="16" s="1"/>
  <c r="C1111" i="16"/>
  <c r="V1111" i="16" s="1"/>
  <c r="C1112" i="16"/>
  <c r="V1112" i="16" s="1"/>
  <c r="C1113" i="16"/>
  <c r="V1113" i="16" s="1"/>
  <c r="C1114" i="16"/>
  <c r="C1115" i="16"/>
  <c r="V1115" i="16" s="1"/>
  <c r="R1115" i="16" s="1"/>
  <c r="C1116" i="16"/>
  <c r="V1116" i="16" s="1"/>
  <c r="C1117" i="16"/>
  <c r="C1118" i="16"/>
  <c r="V1118" i="16" s="1"/>
  <c r="E1118" i="16" s="1"/>
  <c r="X1118" i="16" s="1"/>
  <c r="C1119" i="16"/>
  <c r="V1119" i="16" s="1"/>
  <c r="J1119" i="16" s="1"/>
  <c r="C1120" i="16"/>
  <c r="V1120" i="16" s="1"/>
  <c r="C1121" i="16"/>
  <c r="V1121" i="16" s="1"/>
  <c r="G1121" i="16" s="1"/>
  <c r="C1122" i="16"/>
  <c r="C1123" i="16"/>
  <c r="V1123" i="16" s="1"/>
  <c r="J1123" i="16" s="1"/>
  <c r="C1124" i="16"/>
  <c r="V1124" i="16" s="1"/>
  <c r="H1124" i="16" s="1"/>
  <c r="C1125" i="16"/>
  <c r="C1126" i="16"/>
  <c r="C1127" i="16"/>
  <c r="C1128" i="16"/>
  <c r="V1128" i="16" s="1"/>
  <c r="C1129" i="16"/>
  <c r="C1130" i="16"/>
  <c r="C1131" i="16"/>
  <c r="V1131" i="16" s="1"/>
  <c r="I1131" i="16" s="1"/>
  <c r="C1132" i="16"/>
  <c r="V1132" i="16" s="1"/>
  <c r="C1133" i="16"/>
  <c r="C1134" i="16"/>
  <c r="V1134" i="16" s="1"/>
  <c r="C1135" i="16"/>
  <c r="C1136" i="16"/>
  <c r="V1136" i="16" s="1"/>
  <c r="J1136" i="16" s="1"/>
  <c r="C1137" i="16"/>
  <c r="V1137" i="16" s="1"/>
  <c r="F1137" i="16" s="1"/>
  <c r="C1138" i="16"/>
  <c r="C1139" i="16"/>
  <c r="V1139" i="16" s="1"/>
  <c r="R1139" i="16" s="1"/>
  <c r="C1140" i="16"/>
  <c r="V1140" i="16" s="1"/>
  <c r="C1141" i="16"/>
  <c r="C1142" i="16"/>
  <c r="C1143" i="16"/>
  <c r="V1143" i="16" s="1"/>
  <c r="G1143" i="16" s="1"/>
  <c r="C1144" i="16"/>
  <c r="V1144" i="16" s="1"/>
  <c r="G1144" i="16" s="1"/>
  <c r="C1145" i="16"/>
  <c r="V1145" i="16" s="1"/>
  <c r="C1146" i="16"/>
  <c r="C1147" i="16"/>
  <c r="V1147" i="16" s="1"/>
  <c r="R1147" i="16" s="1"/>
  <c r="C1148" i="16"/>
  <c r="V1148" i="16" s="1"/>
  <c r="C1149" i="16"/>
  <c r="C1150" i="16"/>
  <c r="V1150" i="16" s="1"/>
  <c r="C1151" i="16"/>
  <c r="V1151" i="16" s="1"/>
  <c r="C1152" i="16"/>
  <c r="V1152" i="16" s="1"/>
  <c r="C1153" i="16"/>
  <c r="V1153" i="16" s="1"/>
  <c r="C1154" i="16"/>
  <c r="C1155" i="16"/>
  <c r="V1155" i="16" s="1"/>
  <c r="R1155" i="16" s="1"/>
  <c r="C1156" i="16"/>
  <c r="V1156" i="16" s="1"/>
  <c r="C1157" i="16"/>
  <c r="C1158" i="16"/>
  <c r="V1158" i="16" s="1"/>
  <c r="C1159" i="16"/>
  <c r="V1159" i="16" s="1"/>
  <c r="C1160" i="16"/>
  <c r="C1161" i="16"/>
  <c r="C1162" i="16"/>
  <c r="V1162" i="16" s="1"/>
  <c r="E1162" i="16" s="1"/>
  <c r="X1162" i="16" s="1"/>
  <c r="C1163" i="16"/>
  <c r="C1164" i="16"/>
  <c r="V1164" i="16" s="1"/>
  <c r="C1165" i="16"/>
  <c r="C1166" i="16"/>
  <c r="C1167" i="16"/>
  <c r="V1167" i="16" s="1"/>
  <c r="C1168" i="16"/>
  <c r="V1168" i="16" s="1"/>
  <c r="C1169" i="16"/>
  <c r="V1169" i="16" s="1"/>
  <c r="J1169" i="16" s="1"/>
  <c r="C1170" i="16"/>
  <c r="C1171" i="16"/>
  <c r="V1171" i="16" s="1"/>
  <c r="C1172" i="16"/>
  <c r="V1172" i="16" s="1"/>
  <c r="C1173" i="16"/>
  <c r="C1174" i="16"/>
  <c r="V1174" i="16" s="1"/>
  <c r="I1174" i="16" s="1"/>
  <c r="C1175" i="16"/>
  <c r="V1175" i="16" s="1"/>
  <c r="H1175" i="16" s="1"/>
  <c r="C1176" i="16"/>
  <c r="C1177" i="16"/>
  <c r="V1177" i="16" s="1"/>
  <c r="F1177" i="16" s="1"/>
  <c r="C1178" i="16"/>
  <c r="C1179" i="16"/>
  <c r="V1179" i="16" s="1"/>
  <c r="C1180" i="16"/>
  <c r="C1181" i="16"/>
  <c r="C1182" i="16"/>
  <c r="V1182" i="16" s="1"/>
  <c r="J1182" i="16" s="1"/>
  <c r="C1183" i="16"/>
  <c r="V1183" i="16" s="1"/>
  <c r="C1184" i="16"/>
  <c r="V1184" i="16" s="1"/>
  <c r="C1185" i="16"/>
  <c r="V1185" i="16" s="1"/>
  <c r="C1186" i="16"/>
  <c r="C1187" i="16"/>
  <c r="V1187" i="16" s="1"/>
  <c r="C1188" i="16"/>
  <c r="V1188" i="16" s="1"/>
  <c r="J1188" i="16" s="1"/>
  <c r="C1189" i="16"/>
  <c r="C1190" i="16"/>
  <c r="V1190" i="16" s="1"/>
  <c r="G1190" i="16" s="1"/>
  <c r="C1191" i="16"/>
  <c r="C1192" i="16"/>
  <c r="V1192" i="16" s="1"/>
  <c r="C1193" i="16"/>
  <c r="V1193" i="16" s="1"/>
  <c r="G1193" i="16" s="1"/>
  <c r="C1194" i="16"/>
  <c r="V1194" i="16" s="1"/>
  <c r="G1194" i="16" s="1"/>
  <c r="C1195" i="16"/>
  <c r="C1196" i="16"/>
  <c r="V1196" i="16" s="1"/>
  <c r="C1197" i="16"/>
  <c r="C1198" i="16"/>
  <c r="V1198" i="16" s="1"/>
  <c r="C1199" i="16"/>
  <c r="V1199" i="16" s="1"/>
  <c r="E1199" i="16" s="1"/>
  <c r="X1199" i="16" s="1"/>
  <c r="C1200" i="16"/>
  <c r="V1200" i="16" s="1"/>
  <c r="R1200" i="16" s="1"/>
  <c r="C1201" i="16"/>
  <c r="V1201" i="16" s="1"/>
  <c r="C1202" i="16"/>
  <c r="C1203" i="16"/>
  <c r="V1203" i="16" s="1"/>
  <c r="C1204" i="16"/>
  <c r="V1204" i="16" s="1"/>
  <c r="C1205" i="16"/>
  <c r="C1206" i="16"/>
  <c r="V1206" i="16" s="1"/>
  <c r="C1207" i="16"/>
  <c r="V1207" i="16" s="1"/>
  <c r="C1208" i="16"/>
  <c r="V1208" i="16" s="1"/>
  <c r="C1209" i="16"/>
  <c r="V1209" i="16" s="1"/>
  <c r="C1210" i="16"/>
  <c r="C1211" i="16"/>
  <c r="V1211" i="16" s="1"/>
  <c r="C1212" i="16"/>
  <c r="V1212" i="16" s="1"/>
  <c r="I1212" i="16" s="1"/>
  <c r="C1213" i="16"/>
  <c r="C1214" i="16"/>
  <c r="V1214" i="16" s="1"/>
  <c r="C1215" i="16"/>
  <c r="V1215" i="16" s="1"/>
  <c r="G1215" i="16" s="1"/>
  <c r="C1216" i="16"/>
  <c r="C1217" i="16"/>
  <c r="C1218" i="16"/>
  <c r="C1219" i="16"/>
  <c r="V1219" i="16" s="1"/>
  <c r="C1220" i="16"/>
  <c r="V1220" i="16" s="1"/>
  <c r="C1221" i="16"/>
  <c r="C1222" i="16"/>
  <c r="V1222" i="16" s="1"/>
  <c r="C1223" i="16"/>
  <c r="C1224" i="16"/>
  <c r="V1224" i="16" s="1"/>
  <c r="C1225" i="16"/>
  <c r="V1225" i="16" s="1"/>
  <c r="C1226" i="16"/>
  <c r="C1227" i="16"/>
  <c r="V1227" i="16" s="1"/>
  <c r="H1227" i="16" s="1"/>
  <c r="C1228" i="16"/>
  <c r="V1228" i="16" s="1"/>
  <c r="C1229" i="16"/>
  <c r="C1230" i="16"/>
  <c r="V1230" i="16" s="1"/>
  <c r="I1230" i="16" s="1"/>
  <c r="C1231" i="16"/>
  <c r="V1231" i="16" s="1"/>
  <c r="C1232" i="16"/>
  <c r="V1232" i="16" s="1"/>
  <c r="C1233" i="16"/>
  <c r="V1233" i="16" s="1"/>
  <c r="G1233" i="16" s="1"/>
  <c r="C1234" i="16"/>
  <c r="C1235" i="16"/>
  <c r="C1236" i="16"/>
  <c r="C1237" i="16"/>
  <c r="C1238" i="16"/>
  <c r="V1238" i="16" s="1"/>
  <c r="C1239" i="16"/>
  <c r="V1239" i="16" s="1"/>
  <c r="C1240" i="16"/>
  <c r="V1240" i="16" s="1"/>
  <c r="C1241" i="16"/>
  <c r="V1241" i="16" s="1"/>
  <c r="H1241" i="16" s="1"/>
  <c r="C1242" i="16"/>
  <c r="C1243" i="16"/>
  <c r="V1243" i="16" s="1"/>
  <c r="G1243" i="16" s="1"/>
  <c r="C1244" i="16"/>
  <c r="V1244" i="16" s="1"/>
  <c r="H1244" i="16" s="1"/>
  <c r="C1245" i="16"/>
  <c r="C1246" i="16"/>
  <c r="V1246" i="16" s="1"/>
  <c r="C1247" i="16"/>
  <c r="V1247" i="16" s="1"/>
  <c r="C1248" i="16"/>
  <c r="V1248" i="16" s="1"/>
  <c r="C1249" i="16"/>
  <c r="V1249" i="16" s="1"/>
  <c r="G1249" i="16" s="1"/>
  <c r="C1250" i="16"/>
  <c r="C1251" i="16"/>
  <c r="V1251" i="16" s="1"/>
  <c r="C1252" i="16"/>
  <c r="V1252" i="16" s="1"/>
  <c r="F1252" i="16" s="1"/>
  <c r="C1253" i="16"/>
  <c r="C1254" i="16"/>
  <c r="V1254" i="16" s="1"/>
  <c r="C1255" i="16"/>
  <c r="C1256" i="16"/>
  <c r="V1256" i="16" s="1"/>
  <c r="G1256" i="16" s="1"/>
  <c r="C1257" i="16"/>
  <c r="V1257" i="16" s="1"/>
  <c r="C1258" i="16"/>
  <c r="C1259" i="16"/>
  <c r="V1259" i="16" s="1"/>
  <c r="C1260" i="16"/>
  <c r="V1260" i="16" s="1"/>
  <c r="C1261" i="16"/>
  <c r="C1262" i="16"/>
  <c r="V1262" i="16" s="1"/>
  <c r="C1263" i="16"/>
  <c r="V1263" i="16" s="1"/>
  <c r="C1264" i="16"/>
  <c r="V1264" i="16" s="1"/>
  <c r="C1265" i="16"/>
  <c r="V1265" i="16" s="1"/>
  <c r="G1265" i="16" s="1"/>
  <c r="C1266" i="16"/>
  <c r="C1267" i="16"/>
  <c r="V1267" i="16" s="1"/>
  <c r="C1268" i="16"/>
  <c r="V1268" i="16" s="1"/>
  <c r="C1269" i="16"/>
  <c r="C1270" i="16"/>
  <c r="V1270" i="16" s="1"/>
  <c r="C1271" i="16"/>
  <c r="V1271" i="16" s="1"/>
  <c r="H1271" i="16" s="1"/>
  <c r="C1272" i="16"/>
  <c r="V1272" i="16" s="1"/>
  <c r="J1272" i="16" s="1"/>
  <c r="C1273" i="16"/>
  <c r="C1274" i="16"/>
  <c r="C1275" i="16"/>
  <c r="V1275" i="16" s="1"/>
  <c r="G1275" i="16" s="1"/>
  <c r="C1276" i="16"/>
  <c r="V1276" i="16" s="1"/>
  <c r="C1277" i="16"/>
  <c r="C1278" i="16"/>
  <c r="V1278" i="16" s="1"/>
  <c r="C1279" i="16"/>
  <c r="C1280" i="16"/>
  <c r="V1280" i="16" s="1"/>
  <c r="C1281" i="16"/>
  <c r="V1281" i="16" s="1"/>
  <c r="G1281" i="16" s="1"/>
  <c r="C1282" i="16"/>
  <c r="C1283" i="16"/>
  <c r="C1284" i="16"/>
  <c r="V1284" i="16" s="1"/>
  <c r="C1285" i="16"/>
  <c r="C1286" i="16"/>
  <c r="V1286" i="16" s="1"/>
  <c r="C1287" i="16"/>
  <c r="V1287" i="16" s="1"/>
  <c r="G1287" i="16" s="1"/>
  <c r="C1288" i="16"/>
  <c r="V1288" i="16" s="1"/>
  <c r="R1288" i="16" s="1"/>
  <c r="C1289" i="16"/>
  <c r="C1290" i="16"/>
  <c r="C1291" i="16"/>
  <c r="V1291" i="16" s="1"/>
  <c r="C1292" i="16"/>
  <c r="V1292" i="16" s="1"/>
  <c r="C1293" i="16"/>
  <c r="C1294" i="16"/>
  <c r="V1294" i="16" s="1"/>
  <c r="C1295" i="16"/>
  <c r="V1295" i="16" s="1"/>
  <c r="F1295" i="16" s="1"/>
  <c r="C1296" i="16"/>
  <c r="V1296" i="16" s="1"/>
  <c r="C1297" i="16"/>
  <c r="V1297" i="16" s="1"/>
  <c r="C1298" i="16"/>
  <c r="C1299" i="16"/>
  <c r="V1299" i="16" s="1"/>
  <c r="C1300" i="16"/>
  <c r="C1301" i="16"/>
  <c r="C1302" i="16"/>
  <c r="V1302" i="16" s="1"/>
  <c r="C1303" i="16"/>
  <c r="V1303" i="16" s="1"/>
  <c r="G1303" i="16" s="1"/>
  <c r="C1304" i="16"/>
  <c r="V1304" i="16" s="1"/>
  <c r="C1305" i="16"/>
  <c r="V1305" i="16" s="1"/>
  <c r="R1305" i="16" s="1"/>
  <c r="C1306" i="16"/>
  <c r="C1307" i="16"/>
  <c r="V1307" i="16" s="1"/>
  <c r="I1307" i="16" s="1"/>
  <c r="C1308" i="16"/>
  <c r="C1309" i="16"/>
  <c r="C1310" i="16"/>
  <c r="V1310" i="16" s="1"/>
  <c r="C1311" i="16"/>
  <c r="V1311" i="16" s="1"/>
  <c r="E1311" i="16" s="1"/>
  <c r="X1311" i="16" s="1"/>
  <c r="C1312" i="16"/>
  <c r="C1313" i="16"/>
  <c r="V1313" i="16" s="1"/>
  <c r="C1314" i="16"/>
  <c r="C1315" i="16"/>
  <c r="V1315" i="16" s="1"/>
  <c r="F1315" i="16" s="1"/>
  <c r="C1316" i="16"/>
  <c r="C1317" i="16"/>
  <c r="C1318" i="16"/>
  <c r="V1318" i="16" s="1"/>
  <c r="C1319" i="16"/>
  <c r="C1320" i="16"/>
  <c r="V1320" i="16" s="1"/>
  <c r="C1321" i="16"/>
  <c r="V1321" i="16" s="1"/>
  <c r="C1322" i="16"/>
  <c r="C1323" i="16"/>
  <c r="V1323" i="16" s="1"/>
  <c r="H1323" i="16" s="1"/>
  <c r="C1324" i="16"/>
  <c r="V1324" i="16" s="1"/>
  <c r="C1325" i="16"/>
  <c r="C1326" i="16"/>
  <c r="V1326" i="16" s="1"/>
  <c r="C1327" i="16"/>
  <c r="C1328" i="16"/>
  <c r="V1328" i="16" s="1"/>
  <c r="C1329" i="16"/>
  <c r="C1330" i="16"/>
  <c r="C1331" i="16"/>
  <c r="C1332" i="16"/>
  <c r="V1332" i="16" s="1"/>
  <c r="C1333" i="16"/>
  <c r="C1334" i="16"/>
  <c r="V1334" i="16" s="1"/>
  <c r="C1335" i="16"/>
  <c r="C1336" i="16"/>
  <c r="V1336" i="16" s="1"/>
  <c r="C1337" i="16"/>
  <c r="C1338" i="16"/>
  <c r="C1339" i="16"/>
  <c r="V1339" i="16" s="1"/>
  <c r="J1339" i="16" s="1"/>
  <c r="C1340" i="16"/>
  <c r="V1340" i="16" s="1"/>
  <c r="C1341" i="16"/>
  <c r="V1341" i="16" s="1"/>
  <c r="C1342" i="16"/>
  <c r="C1343" i="16"/>
  <c r="V1343" i="16" s="1"/>
  <c r="J1343" i="16" s="1"/>
  <c r="C1344" i="16"/>
  <c r="C1345" i="16"/>
  <c r="V1345" i="16" s="1"/>
  <c r="E1345" i="16" s="1"/>
  <c r="X1345" i="16" s="1"/>
  <c r="C1346" i="16"/>
  <c r="C1347" i="16"/>
  <c r="C1348" i="16"/>
  <c r="V1348" i="16" s="1"/>
  <c r="C1349" i="16"/>
  <c r="V1349" i="16" s="1"/>
  <c r="C1350" i="16"/>
  <c r="C1351" i="16"/>
  <c r="C1352" i="16"/>
  <c r="V1352" i="16" s="1"/>
  <c r="C1353" i="16"/>
  <c r="V1353" i="16" s="1"/>
  <c r="H1353" i="16" s="1"/>
  <c r="C1354" i="16"/>
  <c r="C1355" i="16"/>
  <c r="V1355" i="16" s="1"/>
  <c r="G1355" i="16" s="1"/>
  <c r="C1356" i="16"/>
  <c r="C1357" i="16"/>
  <c r="C1358" i="16"/>
  <c r="C1359" i="16"/>
  <c r="V1359" i="16" s="1"/>
  <c r="I1359" i="16" s="1"/>
  <c r="C1360" i="16"/>
  <c r="V1360" i="16" s="1"/>
  <c r="C1361" i="16"/>
  <c r="V1361" i="16" s="1"/>
  <c r="C1362" i="16"/>
  <c r="C1363" i="16"/>
  <c r="V1363" i="16" s="1"/>
  <c r="C1364" i="16"/>
  <c r="V1364" i="16" s="1"/>
  <c r="H1364" i="16" s="1"/>
  <c r="C1365" i="16"/>
  <c r="C1366" i="16"/>
  <c r="C1367" i="16"/>
  <c r="V1367" i="16" s="1"/>
  <c r="E1367" i="16" s="1"/>
  <c r="X1367" i="16" s="1"/>
  <c r="C1368" i="16"/>
  <c r="V1368" i="16" s="1"/>
  <c r="I1368" i="16" s="1"/>
  <c r="C1369" i="16"/>
  <c r="V1369" i="16" s="1"/>
  <c r="C1370" i="16"/>
  <c r="C1371" i="16"/>
  <c r="C1372" i="16"/>
  <c r="V1372" i="16" s="1"/>
  <c r="C1373" i="16"/>
  <c r="V1373" i="16" s="1"/>
  <c r="C1374" i="16"/>
  <c r="C1375" i="16"/>
  <c r="V1375" i="16" s="1"/>
  <c r="C1376" i="16"/>
  <c r="V1376" i="16" s="1"/>
  <c r="C1377" i="16"/>
  <c r="V1377" i="16" s="1"/>
  <c r="C1378" i="16"/>
  <c r="C1379" i="16"/>
  <c r="V1379" i="16" s="1"/>
  <c r="C1380" i="16"/>
  <c r="C1381" i="16"/>
  <c r="V1381" i="16" s="1"/>
  <c r="G1381" i="16" s="1"/>
  <c r="C1382" i="16"/>
  <c r="C1383" i="16"/>
  <c r="C1384" i="16"/>
  <c r="V1384" i="16" s="1"/>
  <c r="J1384" i="16" s="1"/>
  <c r="C1385" i="16"/>
  <c r="V1385" i="16" s="1"/>
  <c r="C1386" i="16"/>
  <c r="C1387" i="16"/>
  <c r="C1388" i="16"/>
  <c r="V1388" i="16" s="1"/>
  <c r="C1389" i="16"/>
  <c r="V1389" i="16" s="1"/>
  <c r="C1390" i="16"/>
  <c r="C1391" i="16"/>
  <c r="C1392" i="16"/>
  <c r="V1392" i="16" s="1"/>
  <c r="C1393" i="16"/>
  <c r="V1393" i="16" s="1"/>
  <c r="E1393" i="16" s="1"/>
  <c r="X1393" i="16" s="1"/>
  <c r="C1394" i="16"/>
  <c r="C1395" i="16"/>
  <c r="V1395" i="16" s="1"/>
  <c r="G1395" i="16" s="1"/>
  <c r="C1396" i="16"/>
  <c r="V1396" i="16" s="1"/>
  <c r="C1397" i="16"/>
  <c r="C1398" i="16"/>
  <c r="C1399" i="16"/>
  <c r="V1399" i="16" s="1"/>
  <c r="H1399" i="16" s="1"/>
  <c r="C1400" i="16"/>
  <c r="V1400" i="16" s="1"/>
  <c r="C1401" i="16"/>
  <c r="V1401" i="16" s="1"/>
  <c r="C1402" i="16"/>
  <c r="C1403" i="16"/>
  <c r="V1403" i="16" s="1"/>
  <c r="R1403" i="16" s="1"/>
  <c r="C1404" i="16"/>
  <c r="V1404" i="16" s="1"/>
  <c r="G1404" i="16" s="1"/>
  <c r="C1405" i="16"/>
  <c r="V1405" i="16" s="1"/>
  <c r="J1405" i="16" s="1"/>
  <c r="C1406" i="16"/>
  <c r="C1407" i="16"/>
  <c r="V1407" i="16" s="1"/>
  <c r="C1408" i="16"/>
  <c r="V1408" i="16" s="1"/>
  <c r="C1409" i="16"/>
  <c r="V1409" i="16" s="1"/>
  <c r="C1410" i="16"/>
  <c r="C1411" i="16"/>
  <c r="C1412" i="16"/>
  <c r="V1412" i="16" s="1"/>
  <c r="C1413" i="16"/>
  <c r="V1413" i="16" s="1"/>
  <c r="C1414" i="16"/>
  <c r="C1415" i="16"/>
  <c r="C1416" i="16"/>
  <c r="V1416" i="16" s="1"/>
  <c r="E1416" i="16" s="1"/>
  <c r="X1416" i="16" s="1"/>
  <c r="C1417" i="16"/>
  <c r="V1417" i="16" s="1"/>
  <c r="C1418" i="16"/>
  <c r="C1419" i="16"/>
  <c r="C1420" i="16"/>
  <c r="V1420" i="16" s="1"/>
  <c r="F1420" i="16" s="1"/>
  <c r="C1421" i="16"/>
  <c r="C1422" i="16"/>
  <c r="V1422" i="16" s="1"/>
  <c r="C1423" i="16"/>
  <c r="C1424" i="16"/>
  <c r="V1424" i="16" s="1"/>
  <c r="C1425" i="16"/>
  <c r="V1425" i="16" s="1"/>
  <c r="C1426" i="16"/>
  <c r="V1426" i="16" s="1"/>
  <c r="C1427" i="16"/>
  <c r="V1427" i="16" s="1"/>
  <c r="H1427" i="16" s="1"/>
  <c r="C1428" i="16"/>
  <c r="V1428" i="16" s="1"/>
  <c r="R1428" i="16" s="1"/>
  <c r="C1429" i="16"/>
  <c r="C1430" i="16"/>
  <c r="V1430" i="16" s="1"/>
  <c r="C1431" i="16"/>
  <c r="V1431" i="16" s="1"/>
  <c r="G1431" i="16" s="1"/>
  <c r="C1432" i="16"/>
  <c r="V1432" i="16" s="1"/>
  <c r="C1433" i="16"/>
  <c r="V1433" i="16" s="1"/>
  <c r="J1433" i="16" s="1"/>
  <c r="C1434" i="16"/>
  <c r="V1434" i="16" s="1"/>
  <c r="E1434" i="16" s="1"/>
  <c r="X1434" i="16" s="1"/>
  <c r="C1435" i="16"/>
  <c r="V1435" i="16" s="1"/>
  <c r="I1435" i="16" s="1"/>
  <c r="C1436" i="16"/>
  <c r="V1436" i="16" s="1"/>
  <c r="G1436" i="16" s="1"/>
  <c r="C1437" i="16"/>
  <c r="V1437" i="16" s="1"/>
  <c r="C1438" i="16"/>
  <c r="V1438" i="16" s="1"/>
  <c r="C1439" i="16"/>
  <c r="V1439" i="16" s="1"/>
  <c r="G1439" i="16" s="1"/>
  <c r="C1440" i="16"/>
  <c r="V1440" i="16" s="1"/>
  <c r="C1441" i="16"/>
  <c r="V1441" i="16" s="1"/>
  <c r="E1441" i="16" s="1"/>
  <c r="X1441" i="16" s="1"/>
  <c r="C1442" i="16"/>
  <c r="V1442" i="16" s="1"/>
  <c r="C1443" i="16"/>
  <c r="V1443" i="16" s="1"/>
  <c r="H1443" i="16" s="1"/>
  <c r="C1444" i="16"/>
  <c r="V1444" i="16" s="1"/>
  <c r="C1445" i="16"/>
  <c r="V1445" i="16" s="1"/>
  <c r="G1445" i="16" s="1"/>
  <c r="C1446" i="16"/>
  <c r="V1446" i="16" s="1"/>
  <c r="C1447" i="16"/>
  <c r="V1447" i="16" s="1"/>
  <c r="R1447" i="16" s="1"/>
  <c r="C1448" i="16"/>
  <c r="V1448" i="16" s="1"/>
  <c r="C1449" i="16"/>
  <c r="V1449" i="16" s="1"/>
  <c r="H1449" i="16" s="1"/>
  <c r="C1450" i="16"/>
  <c r="V1450" i="16" s="1"/>
  <c r="R1450" i="16" s="1"/>
  <c r="C1451" i="16"/>
  <c r="C1452" i="16"/>
  <c r="V1452" i="16" s="1"/>
  <c r="C1453" i="16"/>
  <c r="C1454" i="16"/>
  <c r="V1454" i="16" s="1"/>
  <c r="C1455" i="16"/>
  <c r="C1456" i="16"/>
  <c r="V1456" i="16" s="1"/>
  <c r="C1457" i="16"/>
  <c r="V1457" i="16" s="1"/>
  <c r="C1458" i="16"/>
  <c r="V1458" i="16" s="1"/>
  <c r="C1459" i="16"/>
  <c r="V1459" i="16" s="1"/>
  <c r="F1459" i="16" s="1"/>
  <c r="C1460" i="16"/>
  <c r="C1461" i="16"/>
  <c r="C1462" i="16"/>
  <c r="V1462" i="16" s="1"/>
  <c r="C1463" i="16"/>
  <c r="V1463" i="16" s="1"/>
  <c r="R1463" i="16" s="1"/>
  <c r="C1464" i="16"/>
  <c r="V1464" i="16" s="1"/>
  <c r="I1464" i="16" s="1"/>
  <c r="C1465" i="16"/>
  <c r="V1465" i="16" s="1"/>
  <c r="J1465" i="16" s="1"/>
  <c r="C1466" i="16"/>
  <c r="C1467" i="16"/>
  <c r="V1467" i="16" s="1"/>
  <c r="G1467" i="16" s="1"/>
  <c r="C1468" i="16"/>
  <c r="V1468" i="16" s="1"/>
  <c r="C1469" i="16"/>
  <c r="V1469" i="16" s="1"/>
  <c r="H1469" i="16" s="1"/>
  <c r="C1470" i="16"/>
  <c r="V1470" i="16" s="1"/>
  <c r="C1471" i="16"/>
  <c r="V1471" i="16" s="1"/>
  <c r="I1471" i="16" s="1"/>
  <c r="C1472" i="16"/>
  <c r="V1472" i="16" s="1"/>
  <c r="C1473" i="16"/>
  <c r="V1473" i="16" s="1"/>
  <c r="C1474" i="16"/>
  <c r="V1474" i="16" s="1"/>
  <c r="C1475" i="16"/>
  <c r="C1476" i="16"/>
  <c r="V1476" i="16" s="1"/>
  <c r="E1476" i="16" s="1"/>
  <c r="X1476" i="16" s="1"/>
  <c r="C1477" i="16"/>
  <c r="V1477" i="16" s="1"/>
  <c r="C1478" i="16"/>
  <c r="V1478" i="16" s="1"/>
  <c r="C1479" i="16"/>
  <c r="C1480" i="16"/>
  <c r="V1480" i="16" s="1"/>
  <c r="C1481" i="16"/>
  <c r="V1481" i="16" s="1"/>
  <c r="C1482" i="16"/>
  <c r="V1482" i="16" s="1"/>
  <c r="C1483" i="16"/>
  <c r="C1484" i="16"/>
  <c r="C1485" i="16"/>
  <c r="C1486" i="16"/>
  <c r="V1486" i="16" s="1"/>
  <c r="C1487" i="16"/>
  <c r="V1487" i="16" s="1"/>
  <c r="G1487" i="16" s="1"/>
  <c r="C1488" i="16"/>
  <c r="V1488" i="16" s="1"/>
  <c r="C1489" i="16"/>
  <c r="V1489" i="16" s="1"/>
  <c r="C1490" i="16"/>
  <c r="V1490" i="16" s="1"/>
  <c r="C1491" i="16"/>
  <c r="V1491" i="16" s="1"/>
  <c r="J1491" i="16" s="1"/>
  <c r="C1492" i="16"/>
  <c r="V1492" i="16" s="1"/>
  <c r="C1493" i="16"/>
  <c r="V1493" i="16" s="1"/>
  <c r="C1494" i="16"/>
  <c r="V1494" i="16" s="1"/>
  <c r="C1495" i="16"/>
  <c r="V1495" i="16" s="1"/>
  <c r="R1495" i="16" s="1"/>
  <c r="C1496" i="16"/>
  <c r="V1496" i="16" s="1"/>
  <c r="C1497" i="16"/>
  <c r="V1497" i="16" s="1"/>
  <c r="E1497" i="16" s="1"/>
  <c r="X1497" i="16" s="1"/>
  <c r="C1498" i="16"/>
  <c r="C1499" i="16"/>
  <c r="V1499" i="16" s="1"/>
  <c r="E1499" i="16" s="1"/>
  <c r="X1499" i="16" s="1"/>
  <c r="C1500" i="16"/>
  <c r="V1500" i="16" s="1"/>
  <c r="C1501" i="16"/>
  <c r="V1501" i="16" s="1"/>
  <c r="H1501" i="16" s="1"/>
  <c r="C1502" i="16"/>
  <c r="V1502" i="16" s="1"/>
  <c r="C1503" i="16"/>
  <c r="V1503" i="16" s="1"/>
  <c r="I1503" i="16" s="1"/>
  <c r="C1504" i="16"/>
  <c r="V1504" i="16" s="1"/>
  <c r="C1505" i="16"/>
  <c r="V1505" i="16" s="1"/>
  <c r="J1505" i="16" s="1"/>
  <c r="C1506" i="16"/>
  <c r="V1506" i="16" s="1"/>
  <c r="C1507" i="16"/>
  <c r="V1507" i="16" s="1"/>
  <c r="G1507" i="16" s="1"/>
  <c r="C1508" i="16"/>
  <c r="V1508" i="16" s="1"/>
  <c r="C1509" i="16"/>
  <c r="V1509" i="16" s="1"/>
  <c r="I1509" i="16" s="1"/>
  <c r="C1510" i="16"/>
  <c r="V1510" i="16" s="1"/>
  <c r="C1511" i="16"/>
  <c r="C1512" i="16"/>
  <c r="V1512" i="16" s="1"/>
  <c r="C1513" i="16"/>
  <c r="V1513" i="16" s="1"/>
  <c r="C1514" i="16"/>
  <c r="V1514" i="16" s="1"/>
  <c r="C1515" i="16"/>
  <c r="C1516" i="16"/>
  <c r="V1516" i="16" s="1"/>
  <c r="I1516" i="16" s="1"/>
  <c r="C1517" i="16"/>
  <c r="V1517" i="16" s="1"/>
  <c r="C1518" i="16"/>
  <c r="V1518" i="16" s="1"/>
  <c r="C1519" i="16"/>
  <c r="C1520" i="16"/>
  <c r="V1520" i="16" s="1"/>
  <c r="C1521" i="16"/>
  <c r="V1521" i="16" s="1"/>
  <c r="C1522" i="16"/>
  <c r="V1522" i="16" s="1"/>
  <c r="C1523" i="16"/>
  <c r="V1523" i="16" s="1"/>
  <c r="G1523" i="16" s="1"/>
  <c r="C1524" i="16"/>
  <c r="V1524" i="16" s="1"/>
  <c r="C1525" i="16"/>
  <c r="C1526" i="16"/>
  <c r="V1526" i="16" s="1"/>
  <c r="C1527" i="16"/>
  <c r="V1527" i="16" s="1"/>
  <c r="F1527" i="16" s="1"/>
  <c r="C1528" i="16"/>
  <c r="V1528" i="16" s="1"/>
  <c r="C1529" i="16"/>
  <c r="V1529" i="16" s="1"/>
  <c r="C1530" i="16"/>
  <c r="C1531" i="16"/>
  <c r="V1531" i="16" s="1"/>
  <c r="F1531" i="16" s="1"/>
  <c r="C1532" i="16"/>
  <c r="V1532" i="16" s="1"/>
  <c r="C1533" i="16"/>
  <c r="V1533" i="16" s="1"/>
  <c r="C1534" i="16"/>
  <c r="V1534" i="16" s="1"/>
  <c r="C1535" i="16"/>
  <c r="V1535" i="16" s="1"/>
  <c r="G1535" i="16" s="1"/>
  <c r="C1536" i="16"/>
  <c r="V1536" i="16" s="1"/>
  <c r="C1537" i="16"/>
  <c r="V1537" i="16" s="1"/>
  <c r="F1537" i="16" s="1"/>
  <c r="C1538" i="16"/>
  <c r="V1538" i="16" s="1"/>
  <c r="C1539" i="16"/>
  <c r="C1540" i="16"/>
  <c r="V1540" i="16" s="1"/>
  <c r="C1541" i="16"/>
  <c r="V1541" i="16" s="1"/>
  <c r="C1542" i="16"/>
  <c r="V1542" i="16" s="1"/>
  <c r="C1543" i="16"/>
  <c r="C1544" i="16"/>
  <c r="V1544" i="16" s="1"/>
  <c r="C1545" i="16"/>
  <c r="V1545" i="16" s="1"/>
  <c r="I1545" i="16" s="1"/>
  <c r="C1546" i="16"/>
  <c r="V1546" i="16" s="1"/>
  <c r="R1546" i="16" s="1"/>
  <c r="C1547" i="16"/>
  <c r="C1548" i="16"/>
  <c r="V1548" i="16" s="1"/>
  <c r="C1549" i="16"/>
  <c r="C1550" i="16"/>
  <c r="V1550" i="16" s="1"/>
  <c r="C1551" i="16"/>
  <c r="C1552" i="16"/>
  <c r="V1552" i="16" s="1"/>
  <c r="C1553" i="16"/>
  <c r="V1553" i="16" s="1"/>
  <c r="H1553" i="16" s="1"/>
  <c r="C1554" i="16"/>
  <c r="C1555" i="16"/>
  <c r="V1555" i="16" s="1"/>
  <c r="G1555" i="16" s="1"/>
  <c r="C1556" i="16"/>
  <c r="V1556" i="16" s="1"/>
  <c r="C1557" i="16"/>
  <c r="C1558" i="16"/>
  <c r="V1558" i="16" s="1"/>
  <c r="C1559" i="16"/>
  <c r="V1559" i="16" s="1"/>
  <c r="E1559" i="16" s="1"/>
  <c r="X1559" i="16" s="1"/>
  <c r="C1560" i="16"/>
  <c r="V1560" i="16" s="1"/>
  <c r="C1561" i="16"/>
  <c r="V1561" i="16" s="1"/>
  <c r="H1561" i="16" s="1"/>
  <c r="C1562" i="16"/>
  <c r="C1563" i="16"/>
  <c r="V1563" i="16" s="1"/>
  <c r="F1563" i="16" s="1"/>
  <c r="C1564" i="16"/>
  <c r="V1564" i="16" s="1"/>
  <c r="G1564" i="16" s="1"/>
  <c r="C1565" i="16"/>
  <c r="V1565" i="16" s="1"/>
  <c r="C1566" i="16"/>
  <c r="V1566" i="16" s="1"/>
  <c r="C1567" i="16"/>
  <c r="V1567" i="16" s="1"/>
  <c r="H1567" i="16" s="1"/>
  <c r="C1568" i="16"/>
  <c r="V1568" i="16" s="1"/>
  <c r="E1568" i="16" s="1"/>
  <c r="X1568" i="16" s="1"/>
  <c r="C1569" i="16"/>
  <c r="V1569" i="16" s="1"/>
  <c r="C1570" i="16"/>
  <c r="V1570" i="16" s="1"/>
  <c r="C1571" i="16"/>
  <c r="C1572" i="16"/>
  <c r="V1572" i="16" s="1"/>
  <c r="G1572" i="16" s="1"/>
  <c r="C1573" i="16"/>
  <c r="V1573" i="16" s="1"/>
  <c r="E1573" i="16" s="1"/>
  <c r="X1573" i="16" s="1"/>
  <c r="C1574" i="16"/>
  <c r="V1574" i="16" s="1"/>
  <c r="C1575" i="16"/>
  <c r="V1575" i="16" s="1"/>
  <c r="I1575" i="16" s="1"/>
  <c r="C1576" i="16"/>
  <c r="V1576" i="16" s="1"/>
  <c r="C1577" i="16"/>
  <c r="V1577" i="16" s="1"/>
  <c r="E1577" i="16" s="1"/>
  <c r="X1577" i="16" s="1"/>
  <c r="C1578" i="16"/>
  <c r="V1578" i="16" s="1"/>
  <c r="C1579" i="16"/>
  <c r="C1580" i="16"/>
  <c r="V1580" i="16" s="1"/>
  <c r="F1580" i="16" s="1"/>
  <c r="C1581" i="16"/>
  <c r="C1582" i="16"/>
  <c r="V1582" i="16" s="1"/>
  <c r="C1583" i="16"/>
  <c r="C1584" i="16"/>
  <c r="V1584" i="16" s="1"/>
  <c r="C1585" i="16"/>
  <c r="V1585" i="16" s="1"/>
  <c r="G1585" i="16" s="1"/>
  <c r="C1586" i="16"/>
  <c r="V1586" i="16" s="1"/>
  <c r="C1587" i="16"/>
  <c r="V1587" i="16" s="1"/>
  <c r="C1588" i="16"/>
  <c r="C1589" i="16"/>
  <c r="C1590" i="16"/>
  <c r="V1590" i="16" s="1"/>
  <c r="C1591" i="16"/>
  <c r="V1591" i="16" s="1"/>
  <c r="C1592" i="16"/>
  <c r="V1592" i="16" s="1"/>
  <c r="C1593" i="16"/>
  <c r="V1593" i="16" s="1"/>
  <c r="C1594" i="16"/>
  <c r="C1595" i="16"/>
  <c r="V1595" i="16" s="1"/>
  <c r="C1596" i="16"/>
  <c r="V1596" i="16" s="1"/>
  <c r="J1596" i="16" s="1"/>
  <c r="C1597" i="16"/>
  <c r="V1597" i="16" s="1"/>
  <c r="H1597" i="16" s="1"/>
  <c r="C1598" i="16"/>
  <c r="V1598" i="16" s="1"/>
  <c r="C1599" i="16"/>
  <c r="V1599" i="16" s="1"/>
  <c r="C1600" i="16"/>
  <c r="V1600" i="16" s="1"/>
  <c r="C1601" i="16"/>
  <c r="V1601" i="16" s="1"/>
  <c r="G1601" i="16" s="1"/>
  <c r="C1602" i="16"/>
  <c r="C1603" i="16"/>
  <c r="C1604" i="16"/>
  <c r="V1604" i="16" s="1"/>
  <c r="C1605" i="16"/>
  <c r="V1605" i="16" s="1"/>
  <c r="R1605" i="16" s="1"/>
  <c r="C1606" i="16"/>
  <c r="V1606" i="16" s="1"/>
  <c r="C1607" i="16"/>
  <c r="C1608" i="16"/>
  <c r="V1608" i="16" s="1"/>
  <c r="C1609" i="16"/>
  <c r="V1609" i="16" s="1"/>
  <c r="F1609" i="16" s="1"/>
  <c r="C1610" i="16"/>
  <c r="V1610" i="16" s="1"/>
  <c r="H1610" i="16" s="1"/>
  <c r="C1611" i="16"/>
  <c r="C1612" i="16"/>
  <c r="C1613" i="16"/>
  <c r="C1614" i="16"/>
  <c r="V1614" i="16" s="1"/>
  <c r="C1615" i="16"/>
  <c r="V1615" i="16" s="1"/>
  <c r="C1616" i="16"/>
  <c r="V1616" i="16" s="1"/>
  <c r="C1617" i="16"/>
  <c r="V1617" i="16" s="1"/>
  <c r="C1618" i="16"/>
  <c r="C1619" i="16"/>
  <c r="V1619" i="16" s="1"/>
  <c r="E1619" i="16" s="1"/>
  <c r="X1619" i="16" s="1"/>
  <c r="C1620" i="16"/>
  <c r="V1620" i="16" s="1"/>
  <c r="C1621" i="16"/>
  <c r="V1621" i="16" s="1"/>
  <c r="G1621" i="16" s="1"/>
  <c r="C1622" i="16"/>
  <c r="V1622" i="16" s="1"/>
  <c r="E1622" i="16" s="1"/>
  <c r="X1622" i="16" s="1"/>
  <c r="C1623" i="16"/>
  <c r="V1623" i="16" s="1"/>
  <c r="C1624" i="16"/>
  <c r="V1624" i="16" s="1"/>
  <c r="R1624" i="16" s="1"/>
  <c r="C1625" i="16"/>
  <c r="V1625" i="16" s="1"/>
  <c r="C1626" i="16"/>
  <c r="V1626" i="16" s="1"/>
  <c r="E1626" i="16" s="1"/>
  <c r="X1626" i="16" s="1"/>
  <c r="C1627" i="16"/>
  <c r="C1628" i="16"/>
  <c r="V1628" i="16" s="1"/>
  <c r="C1629" i="16"/>
  <c r="V1629" i="16" s="1"/>
  <c r="J1629" i="16" s="1"/>
  <c r="C1630" i="16"/>
  <c r="V1630" i="16" s="1"/>
  <c r="C1631" i="16"/>
  <c r="V1631" i="16" s="1"/>
  <c r="C1632" i="16"/>
  <c r="V1632" i="16" s="1"/>
  <c r="C1633" i="16"/>
  <c r="V1633" i="16" s="1"/>
  <c r="C1634" i="16"/>
  <c r="V1634" i="16" s="1"/>
  <c r="C1635" i="16"/>
  <c r="V1635" i="16" s="1"/>
  <c r="C1636" i="16"/>
  <c r="C1637" i="16"/>
  <c r="V1637" i="16" s="1"/>
  <c r="J1637" i="16" s="1"/>
  <c r="C1638" i="16"/>
  <c r="V1638" i="16" s="1"/>
  <c r="C1639" i="16"/>
  <c r="C1640" i="16"/>
  <c r="V1640" i="16" s="1"/>
  <c r="C1641" i="16"/>
  <c r="V1641" i="16" s="1"/>
  <c r="G1641" i="16" s="1"/>
  <c r="C1642" i="16"/>
  <c r="V1642" i="16" s="1"/>
  <c r="C1643" i="16"/>
  <c r="C1644" i="16"/>
  <c r="V1644" i="16" s="1"/>
  <c r="C1645" i="16"/>
  <c r="V1645" i="16" s="1"/>
  <c r="C1646" i="16"/>
  <c r="V1646" i="16" s="1"/>
  <c r="C1647" i="16"/>
  <c r="C1648" i="16"/>
  <c r="V1648" i="16" s="1"/>
  <c r="C1649" i="16"/>
  <c r="V1649" i="16" s="1"/>
  <c r="C1650" i="16"/>
  <c r="V1650" i="16" s="1"/>
  <c r="C1651" i="16"/>
  <c r="V1651" i="16" s="1"/>
  <c r="G1651" i="16" s="1"/>
  <c r="C1652" i="16"/>
  <c r="V1652" i="16" s="1"/>
  <c r="E1652" i="16" s="1"/>
  <c r="X1652" i="16" s="1"/>
  <c r="C1653" i="16"/>
  <c r="C1654" i="16"/>
  <c r="V1654" i="16" s="1"/>
  <c r="C1655" i="16"/>
  <c r="V1655" i="16" s="1"/>
  <c r="C1656" i="16"/>
  <c r="V1656" i="16" s="1"/>
  <c r="C1657" i="16"/>
  <c r="V1657" i="16" s="1"/>
  <c r="H1657" i="16" s="1"/>
  <c r="C1658" i="16"/>
  <c r="V1658" i="16" s="1"/>
  <c r="C1659" i="16"/>
  <c r="V1659" i="16" s="1"/>
  <c r="C1660" i="16"/>
  <c r="V1660" i="16" s="1"/>
  <c r="C1661" i="16"/>
  <c r="V1661" i="16" s="1"/>
  <c r="R1661" i="16" s="1"/>
  <c r="C1662" i="16"/>
  <c r="V1662" i="16" s="1"/>
  <c r="C1663" i="16"/>
  <c r="V1663" i="16" s="1"/>
  <c r="F1663" i="16" s="1"/>
  <c r="C1664" i="16"/>
  <c r="V1664" i="16" s="1"/>
  <c r="C1665" i="16"/>
  <c r="V1665" i="16" s="1"/>
  <c r="G1665" i="16" s="1"/>
  <c r="C1666" i="16"/>
  <c r="V1666" i="16" s="1"/>
  <c r="F1666" i="16" s="1"/>
  <c r="C1667" i="16"/>
  <c r="V1667" i="16" s="1"/>
  <c r="C1668" i="16"/>
  <c r="V1668" i="16" s="1"/>
  <c r="C1669" i="16"/>
  <c r="V1669" i="16" s="1"/>
  <c r="C1670" i="16"/>
  <c r="V1670" i="16" s="1"/>
  <c r="C1671" i="16"/>
  <c r="V1671" i="16" s="1"/>
  <c r="R1671" i="16" s="1"/>
  <c r="C1672" i="16"/>
  <c r="V1672" i="16" s="1"/>
  <c r="C1673" i="16"/>
  <c r="V1673" i="16" s="1"/>
  <c r="C1674" i="16"/>
  <c r="V1674" i="16" s="1"/>
  <c r="C1675" i="16"/>
  <c r="C1676" i="16"/>
  <c r="V1676" i="16" s="1"/>
  <c r="C1677" i="16"/>
  <c r="V1677" i="16" s="1"/>
  <c r="C1678" i="16"/>
  <c r="V1678" i="16" s="1"/>
  <c r="C1679" i="16"/>
  <c r="C1680" i="16"/>
  <c r="V1680" i="16" s="1"/>
  <c r="C1681" i="16"/>
  <c r="V1681" i="16" s="1"/>
  <c r="G1681" i="16" s="1"/>
  <c r="C1682" i="16"/>
  <c r="V1682" i="16" s="1"/>
  <c r="C1683" i="16"/>
  <c r="V1683" i="16" s="1"/>
  <c r="C1684" i="16"/>
  <c r="V1684" i="16" s="1"/>
  <c r="G1684" i="16" s="1"/>
  <c r="C1685" i="16"/>
  <c r="C1686" i="16"/>
  <c r="V1686" i="16" s="1"/>
  <c r="C1687" i="16"/>
  <c r="V1687" i="16" s="1"/>
  <c r="G1687" i="16" s="1"/>
  <c r="C1688" i="16"/>
  <c r="V1688" i="16" s="1"/>
  <c r="C1689" i="16"/>
  <c r="V1689" i="16" s="1"/>
  <c r="R1689" i="16" s="1"/>
  <c r="C1690" i="16"/>
  <c r="C1691" i="16"/>
  <c r="V1691" i="16" s="1"/>
  <c r="C1692" i="16"/>
  <c r="V1692" i="16" s="1"/>
  <c r="C1693" i="16"/>
  <c r="V1693" i="16" s="1"/>
  <c r="J1693" i="16" s="1"/>
  <c r="C1694" i="16"/>
  <c r="V1694" i="16" s="1"/>
  <c r="C1695" i="16"/>
  <c r="V1695" i="16" s="1"/>
  <c r="C1696" i="16"/>
  <c r="V1696" i="16" s="1"/>
  <c r="C1697" i="16"/>
  <c r="V1697" i="16" s="1"/>
  <c r="H1697" i="16" s="1"/>
  <c r="C1698" i="16"/>
  <c r="V1698" i="16" s="1"/>
  <c r="C1699" i="16"/>
  <c r="C1700" i="16"/>
  <c r="V1700" i="16" s="1"/>
  <c r="C1701" i="16"/>
  <c r="V1701" i="16" s="1"/>
  <c r="C1702" i="16"/>
  <c r="V1702" i="16" s="1"/>
  <c r="C1703" i="16"/>
  <c r="C1704" i="16"/>
  <c r="V1704" i="16" s="1"/>
  <c r="C1705" i="16"/>
  <c r="V1705" i="16" s="1"/>
  <c r="C1706" i="16"/>
  <c r="V1706" i="16" s="1"/>
  <c r="C1707" i="16"/>
  <c r="V1707" i="16" s="1"/>
  <c r="C1708" i="16"/>
  <c r="V1708" i="16" s="1"/>
  <c r="C1709" i="16"/>
  <c r="C1710" i="16"/>
  <c r="V1710" i="16" s="1"/>
  <c r="C1711" i="16"/>
  <c r="V1711" i="16" s="1"/>
  <c r="C1712" i="16"/>
  <c r="V1712" i="16" s="1"/>
  <c r="C1713" i="16"/>
  <c r="V1713" i="16" s="1"/>
  <c r="C1714" i="16"/>
  <c r="V1714" i="16" s="1"/>
  <c r="C1715" i="16"/>
  <c r="V1715" i="16" s="1"/>
  <c r="C1716" i="16"/>
  <c r="V1716" i="16" s="1"/>
  <c r="G1716" i="16" s="1"/>
  <c r="C1717" i="16"/>
  <c r="V1717" i="16" s="1"/>
  <c r="H1717" i="16" s="1"/>
  <c r="C1718" i="16"/>
  <c r="V1718" i="16" s="1"/>
  <c r="C1719" i="16"/>
  <c r="V1719" i="16" s="1"/>
  <c r="C1720" i="16"/>
  <c r="V1720" i="16" s="1"/>
  <c r="C1721" i="16"/>
  <c r="V1721" i="16" s="1"/>
  <c r="H1721" i="16" s="1"/>
  <c r="C1722" i="16"/>
  <c r="V1722" i="16" s="1"/>
  <c r="C1723" i="16"/>
  <c r="V1723" i="16" s="1"/>
  <c r="C1724" i="16"/>
  <c r="V1724" i="16" s="1"/>
  <c r="J1724" i="16" s="1"/>
  <c r="C1725" i="16"/>
  <c r="V1725" i="16" s="1"/>
  <c r="R1725" i="16" s="1"/>
  <c r="C1726" i="16"/>
  <c r="V1726" i="16" s="1"/>
  <c r="C1727" i="16"/>
  <c r="V1727" i="16" s="1"/>
  <c r="R1727" i="16" s="1"/>
  <c r="C1728" i="16"/>
  <c r="V1728" i="16" s="1"/>
  <c r="C1729" i="16"/>
  <c r="V1729" i="16" s="1"/>
  <c r="J1729" i="16" s="1"/>
  <c r="C1730" i="16"/>
  <c r="C1731" i="16"/>
  <c r="V1731" i="16" s="1"/>
  <c r="C1732" i="16"/>
  <c r="V1732" i="16" s="1"/>
  <c r="C1733" i="16"/>
  <c r="V1733" i="16" s="1"/>
  <c r="C1734" i="16"/>
  <c r="V1734" i="16" s="1"/>
  <c r="C1735" i="16"/>
  <c r="V1735" i="16" s="1"/>
  <c r="C1736" i="16"/>
  <c r="V1736" i="16" s="1"/>
  <c r="C1737" i="16"/>
  <c r="V1737" i="16" s="1"/>
  <c r="C1738" i="16"/>
  <c r="V1738" i="16" s="1"/>
  <c r="C1739" i="16"/>
  <c r="C1740" i="16"/>
  <c r="C1741" i="16"/>
  <c r="C1742" i="16"/>
  <c r="V1742" i="16" s="1"/>
  <c r="C1743" i="16"/>
  <c r="V1743" i="16" s="1"/>
  <c r="R1743" i="16" s="1"/>
  <c r="C1744" i="16"/>
  <c r="V1744" i="16" s="1"/>
  <c r="C1745" i="16"/>
  <c r="V1745" i="16" s="1"/>
  <c r="C1746" i="16"/>
  <c r="V1746" i="16" s="1"/>
  <c r="C1747" i="16"/>
  <c r="V1747" i="16" s="1"/>
  <c r="R1747" i="16" s="1"/>
  <c r="C1748" i="16"/>
  <c r="V1748" i="16" s="1"/>
  <c r="I1748" i="16" s="1"/>
  <c r="C1749" i="16"/>
  <c r="V1749" i="16" s="1"/>
  <c r="I1749" i="16" s="1"/>
  <c r="C1750" i="16"/>
  <c r="V1750" i="16" s="1"/>
  <c r="C1751" i="16"/>
  <c r="V1751" i="16" s="1"/>
  <c r="C1752" i="16"/>
  <c r="V1752" i="16" s="1"/>
  <c r="C1753" i="16"/>
  <c r="V1753" i="16" s="1"/>
  <c r="C1754" i="16"/>
  <c r="C1755" i="16"/>
  <c r="C1756" i="16"/>
  <c r="V1756" i="16" s="1"/>
  <c r="C1757" i="16"/>
  <c r="V1757" i="16" s="1"/>
  <c r="C1758" i="16"/>
  <c r="V1758" i="16" s="1"/>
  <c r="C1759" i="16"/>
  <c r="V1759" i="16" s="1"/>
  <c r="C1760" i="16"/>
  <c r="C1761" i="16"/>
  <c r="V1761" i="16" s="1"/>
  <c r="F1761" i="16" s="1"/>
  <c r="C1762" i="16"/>
  <c r="V1762" i="16" s="1"/>
  <c r="J1762" i="16" s="1"/>
  <c r="C1763" i="16"/>
  <c r="C1764" i="16"/>
  <c r="C1765" i="16"/>
  <c r="V1765" i="16" s="1"/>
  <c r="G1765" i="16" s="1"/>
  <c r="C1766" i="16"/>
  <c r="V1766" i="16" s="1"/>
  <c r="C1767" i="16"/>
  <c r="C1768" i="16"/>
  <c r="V1768" i="16" s="1"/>
  <c r="C1769" i="16"/>
  <c r="V1769" i="16" s="1"/>
  <c r="C1770" i="16"/>
  <c r="V1770" i="16" s="1"/>
  <c r="C1771" i="16"/>
  <c r="C1772" i="16"/>
  <c r="V1772" i="16" s="1"/>
  <c r="C1773" i="16"/>
  <c r="C1774" i="16"/>
  <c r="V1774" i="16" s="1"/>
  <c r="C1775" i="16"/>
  <c r="V1775" i="16" s="1"/>
  <c r="C1776" i="16"/>
  <c r="V1776" i="16" s="1"/>
  <c r="C1777" i="16"/>
  <c r="V1777" i="16" s="1"/>
  <c r="C1778" i="16"/>
  <c r="V1778" i="16" s="1"/>
  <c r="C1779" i="16"/>
  <c r="V1779" i="16" s="1"/>
  <c r="C1780" i="16"/>
  <c r="V1780" i="16" s="1"/>
  <c r="C1781" i="16"/>
  <c r="V1781" i="16" s="1"/>
  <c r="C1782" i="16"/>
  <c r="V1782" i="16" s="1"/>
  <c r="C1783" i="16"/>
  <c r="V1783" i="16" s="1"/>
  <c r="C1784" i="16"/>
  <c r="V1784" i="16" s="1"/>
  <c r="C1785" i="16"/>
  <c r="C1786" i="16"/>
  <c r="V1786" i="16" s="1"/>
  <c r="C1787" i="16"/>
  <c r="V1787" i="16" s="1"/>
  <c r="C1788" i="16"/>
  <c r="V1788" i="16" s="1"/>
  <c r="C1789" i="16"/>
  <c r="V1789" i="16" s="1"/>
  <c r="C1790" i="16"/>
  <c r="V1790" i="16" s="1"/>
  <c r="C1791" i="16"/>
  <c r="V1791" i="16" s="1"/>
  <c r="C1792" i="16"/>
  <c r="V1792" i="16" s="1"/>
  <c r="C1793" i="16"/>
  <c r="V1793" i="16" s="1"/>
  <c r="C1794" i="16"/>
  <c r="V1794" i="16" s="1"/>
  <c r="H1794" i="16" s="1"/>
  <c r="C1795" i="16"/>
  <c r="V1795" i="16" s="1"/>
  <c r="C1796" i="16"/>
  <c r="V1796" i="16" s="1"/>
  <c r="C1797" i="16"/>
  <c r="V1797" i="16" s="1"/>
  <c r="F1797" i="16" s="1"/>
  <c r="C1798" i="16"/>
  <c r="V1798" i="16" s="1"/>
  <c r="C1799" i="16"/>
  <c r="V1799" i="16" s="1"/>
  <c r="C1800" i="16"/>
  <c r="V1800" i="16" s="1"/>
  <c r="F1800" i="16" s="1"/>
  <c r="C1801" i="16"/>
  <c r="V1801" i="16" s="1"/>
  <c r="F1801" i="16" s="1"/>
  <c r="C1802" i="16"/>
  <c r="V1802" i="16" s="1"/>
  <c r="F1802" i="16" s="1"/>
  <c r="C1803" i="16"/>
  <c r="C1804" i="16"/>
  <c r="V1804" i="16" s="1"/>
  <c r="E1804" i="16" s="1"/>
  <c r="X1804" i="16" s="1"/>
  <c r="C1805" i="16"/>
  <c r="V1805" i="16" s="1"/>
  <c r="F1805" i="16" s="1"/>
  <c r="C1806" i="16"/>
  <c r="V1806" i="16" s="1"/>
  <c r="C1807" i="16"/>
  <c r="C1808" i="16"/>
  <c r="V1808" i="16" s="1"/>
  <c r="F1808" i="16" s="1"/>
  <c r="C1809" i="16"/>
  <c r="V1809" i="16" s="1"/>
  <c r="F1809" i="16" s="1"/>
  <c r="C1810" i="16"/>
  <c r="V1810" i="16" s="1"/>
  <c r="C1811" i="16"/>
  <c r="V1811" i="16" s="1"/>
  <c r="J1811" i="16" s="1"/>
  <c r="C1812" i="16"/>
  <c r="V1812" i="16" s="1"/>
  <c r="I1812" i="16" s="1"/>
  <c r="C1813" i="16"/>
  <c r="C1814" i="16"/>
  <c r="V1814" i="16" s="1"/>
  <c r="C1815" i="16"/>
  <c r="V1815" i="16" s="1"/>
  <c r="C1816" i="16"/>
  <c r="V1816" i="16" s="1"/>
  <c r="C1817" i="16"/>
  <c r="V1817" i="16" s="1"/>
  <c r="C1818" i="16"/>
  <c r="C1819" i="16"/>
  <c r="V1819" i="16" s="1"/>
  <c r="G1819" i="16" s="1"/>
  <c r="C1820" i="16"/>
  <c r="V1820" i="16" s="1"/>
  <c r="C1821" i="16"/>
  <c r="V1821" i="16" s="1"/>
  <c r="C1822" i="16"/>
  <c r="C1823" i="16"/>
  <c r="V1823" i="16" s="1"/>
  <c r="G1823" i="16" s="1"/>
  <c r="C1824" i="16"/>
  <c r="V1824" i="16" s="1"/>
  <c r="C1825" i="16"/>
  <c r="V1825" i="16" s="1"/>
  <c r="E1825" i="16" s="1"/>
  <c r="X1825" i="16" s="1"/>
  <c r="C1826" i="16"/>
  <c r="V1826" i="16" s="1"/>
  <c r="C1827" i="16"/>
  <c r="V1827" i="16" s="1"/>
  <c r="C1828" i="16"/>
  <c r="V1828" i="16" s="1"/>
  <c r="C1829" i="16"/>
  <c r="C1830" i="16"/>
  <c r="C1831" i="16"/>
  <c r="V1831" i="16" s="1"/>
  <c r="G1831" i="16" s="1"/>
  <c r="C1832" i="16"/>
  <c r="V1832" i="16" s="1"/>
  <c r="C1833" i="16"/>
  <c r="C1834" i="16"/>
  <c r="C1835" i="16"/>
  <c r="C1836" i="16"/>
  <c r="V1836" i="16" s="1"/>
  <c r="H1836" i="16" s="1"/>
  <c r="C1837" i="16"/>
  <c r="V1837" i="16" s="1"/>
  <c r="C1838" i="16"/>
  <c r="V1838" i="16" s="1"/>
  <c r="C1839" i="16"/>
  <c r="V1839" i="16" s="1"/>
  <c r="I1839" i="16" s="1"/>
  <c r="C1840" i="16"/>
  <c r="V1840" i="16" s="1"/>
  <c r="I1840" i="16" s="1"/>
  <c r="C1841" i="16"/>
  <c r="V1841" i="16" s="1"/>
  <c r="F1841" i="16" s="1"/>
  <c r="C1842" i="16"/>
  <c r="V1842" i="16" s="1"/>
  <c r="C1843" i="16"/>
  <c r="V1843" i="16" s="1"/>
  <c r="R1843" i="16" s="1"/>
  <c r="C1844" i="16"/>
  <c r="V1844" i="16" s="1"/>
  <c r="E1844" i="16" s="1"/>
  <c r="X1844" i="16" s="1"/>
  <c r="C1845" i="16"/>
  <c r="C1846" i="16"/>
  <c r="C1847" i="16"/>
  <c r="V1847" i="16" s="1"/>
  <c r="F1847" i="16" s="1"/>
  <c r="C1848" i="16"/>
  <c r="V1848" i="16" s="1"/>
  <c r="C1849" i="16"/>
  <c r="C1850" i="16"/>
  <c r="V1850" i="16" s="1"/>
  <c r="H1850" i="16" s="1"/>
  <c r="C1851" i="16"/>
  <c r="V1851" i="16" s="1"/>
  <c r="G1851" i="16" s="1"/>
  <c r="C1852" i="16"/>
  <c r="V1852" i="16" s="1"/>
  <c r="C1853" i="16"/>
  <c r="V1853" i="16" s="1"/>
  <c r="C1854" i="16"/>
  <c r="C1855" i="16"/>
  <c r="V1855" i="16" s="1"/>
  <c r="G1855" i="16" s="1"/>
  <c r="C1856" i="16"/>
  <c r="V1856" i="16" s="1"/>
  <c r="C1857" i="16"/>
  <c r="C1858" i="16"/>
  <c r="C1859" i="16"/>
  <c r="V1859" i="16" s="1"/>
  <c r="G1859" i="16" s="1"/>
  <c r="C1860" i="16"/>
  <c r="V1860" i="16" s="1"/>
  <c r="C1861" i="16"/>
  <c r="C1862" i="16"/>
  <c r="V1862" i="16" s="1"/>
  <c r="H1862" i="16" s="1"/>
  <c r="C1863" i="16"/>
  <c r="V1863" i="16" s="1"/>
  <c r="C1864" i="16"/>
  <c r="V1864" i="16" s="1"/>
  <c r="C1865" i="16"/>
  <c r="V1865" i="16" s="1"/>
  <c r="C1866" i="16"/>
  <c r="V1866" i="16" s="1"/>
  <c r="J1866" i="16" s="1"/>
  <c r="C1867" i="16"/>
  <c r="C1868" i="16"/>
  <c r="V1868" i="16" s="1"/>
  <c r="C1869" i="16"/>
  <c r="V1869" i="16" s="1"/>
  <c r="C1870" i="16"/>
  <c r="V1870" i="16" s="1"/>
  <c r="C1871" i="16"/>
  <c r="V1871" i="16" s="1"/>
  <c r="C1872" i="16"/>
  <c r="V1872" i="16" s="1"/>
  <c r="C1873" i="16"/>
  <c r="V1873" i="16" s="1"/>
  <c r="R1873" i="16" s="1"/>
  <c r="C1874" i="16"/>
  <c r="V1874" i="16" s="1"/>
  <c r="I1874" i="16" s="1"/>
  <c r="C1875" i="16"/>
  <c r="V1875" i="16" s="1"/>
  <c r="I1875" i="16" s="1"/>
  <c r="C1876" i="16"/>
  <c r="V1876" i="16" s="1"/>
  <c r="I1876" i="16" s="1"/>
  <c r="C1877" i="16"/>
  <c r="C1878" i="16"/>
  <c r="C1879" i="16"/>
  <c r="V1879" i="16" s="1"/>
  <c r="C1880" i="16"/>
  <c r="V1880" i="16" s="1"/>
  <c r="C1881" i="16"/>
  <c r="V1881" i="16" s="1"/>
  <c r="H1881" i="16" s="1"/>
  <c r="C1882" i="16"/>
  <c r="V1882" i="16" s="1"/>
  <c r="C1883" i="16"/>
  <c r="C1884" i="16"/>
  <c r="V1884" i="16" s="1"/>
  <c r="C1885" i="16"/>
  <c r="V1885" i="16" s="1"/>
  <c r="C1886" i="16"/>
  <c r="C1887" i="16"/>
  <c r="V1887" i="16" s="1"/>
  <c r="F1887" i="16" s="1"/>
  <c r="C1888" i="16"/>
  <c r="V1888" i="16" s="1"/>
  <c r="C1889" i="16"/>
  <c r="V1889" i="16" s="1"/>
  <c r="C1890" i="16"/>
  <c r="V1890" i="16" s="1"/>
  <c r="C1891" i="16"/>
  <c r="V1891" i="16" s="1"/>
  <c r="C1892" i="16"/>
  <c r="V1892" i="16" s="1"/>
  <c r="J1892" i="16" s="1"/>
  <c r="C1893" i="16"/>
  <c r="V1893" i="16" s="1"/>
  <c r="E1893" i="16" s="1"/>
  <c r="X1893" i="16" s="1"/>
  <c r="C1894" i="16"/>
  <c r="C1895" i="16"/>
  <c r="V1895" i="16" s="1"/>
  <c r="C1896" i="16"/>
  <c r="V1896" i="16" s="1"/>
  <c r="C1897" i="16"/>
  <c r="C1898" i="16"/>
  <c r="V1898" i="16" s="1"/>
  <c r="G1898" i="16" s="1"/>
  <c r="C1899" i="16"/>
  <c r="V1899" i="16" s="1"/>
  <c r="H1899" i="16" s="1"/>
  <c r="C1900" i="16"/>
  <c r="V1900" i="16" s="1"/>
  <c r="E1900" i="16" s="1"/>
  <c r="X1900" i="16" s="1"/>
  <c r="C1901" i="16"/>
  <c r="C1902" i="16"/>
  <c r="V1902" i="16" s="1"/>
  <c r="C1903" i="16"/>
  <c r="V1903" i="16" s="1"/>
  <c r="E1903" i="16" s="1"/>
  <c r="X1903" i="16" s="1"/>
  <c r="C1904" i="16"/>
  <c r="V1904" i="16" s="1"/>
  <c r="C1905" i="16"/>
  <c r="V1905" i="16" s="1"/>
  <c r="G1905" i="16" s="1"/>
  <c r="C1906" i="16"/>
  <c r="C1907" i="16"/>
  <c r="C1908" i="16"/>
  <c r="V1908" i="16" s="1"/>
  <c r="C1909" i="16"/>
  <c r="V1909" i="16" s="1"/>
  <c r="C1910" i="16"/>
  <c r="C1911" i="16"/>
  <c r="V1911" i="16" s="1"/>
  <c r="C1912" i="16"/>
  <c r="V1912" i="16" s="1"/>
  <c r="C1913" i="16"/>
  <c r="V1913" i="16" s="1"/>
  <c r="C1914" i="16"/>
  <c r="V1914" i="16" s="1"/>
  <c r="I1914" i="16" s="1"/>
  <c r="C1915" i="16"/>
  <c r="V1915" i="16" s="1"/>
  <c r="C1916" i="16"/>
  <c r="V1916" i="16" s="1"/>
  <c r="C1917" i="16"/>
  <c r="V1917" i="16" s="1"/>
  <c r="G1917" i="16" s="1"/>
  <c r="C1918" i="16"/>
  <c r="C1919" i="16"/>
  <c r="V1919" i="16" s="1"/>
  <c r="F1919" i="16" s="1"/>
  <c r="C1920" i="16"/>
  <c r="V1920" i="16" s="1"/>
  <c r="C1921" i="16"/>
  <c r="C1922" i="16"/>
  <c r="V1922" i="16" s="1"/>
  <c r="C1923" i="16"/>
  <c r="V1923" i="16" s="1"/>
  <c r="C1924" i="16"/>
  <c r="V1924" i="16" s="1"/>
  <c r="C1925" i="16"/>
  <c r="C1926" i="16"/>
  <c r="V1926" i="16" s="1"/>
  <c r="C1927" i="16"/>
  <c r="V1927" i="16" s="1"/>
  <c r="J1927" i="16" s="1"/>
  <c r="C1928" i="16"/>
  <c r="V1928" i="16" s="1"/>
  <c r="C1929" i="16"/>
  <c r="V1929" i="16" s="1"/>
  <c r="C1930" i="16"/>
  <c r="C1931" i="16"/>
  <c r="C1932" i="16"/>
  <c r="V1932" i="16" s="1"/>
  <c r="E1932" i="16" s="1"/>
  <c r="X1932" i="16" s="1"/>
  <c r="C1933" i="16"/>
  <c r="V1933" i="16" s="1"/>
  <c r="C1934" i="16"/>
  <c r="V1934" i="16" s="1"/>
  <c r="C1935" i="16"/>
  <c r="V1935" i="16" s="1"/>
  <c r="I1935" i="16" s="1"/>
  <c r="C1936" i="16"/>
  <c r="V1936" i="16" s="1"/>
  <c r="I1936" i="16" s="1"/>
  <c r="C1937" i="16"/>
  <c r="V1937" i="16" s="1"/>
  <c r="C1938" i="16"/>
  <c r="V1938" i="16" s="1"/>
  <c r="C1939" i="16"/>
  <c r="V1939" i="16" s="1"/>
  <c r="E1939" i="16" s="1"/>
  <c r="X1939" i="16" s="1"/>
  <c r="C1940" i="16"/>
  <c r="V1940" i="16" s="1"/>
  <c r="C1941" i="16"/>
  <c r="C1942" i="16"/>
  <c r="C1943" i="16"/>
  <c r="V1943" i="16" s="1"/>
  <c r="G1943" i="16" s="1"/>
  <c r="C1944" i="16"/>
  <c r="V1944" i="16" s="1"/>
  <c r="R1944" i="16" s="1"/>
  <c r="C1945" i="16"/>
  <c r="V1945" i="16" s="1"/>
  <c r="G1945" i="16" s="1"/>
  <c r="C1946" i="16"/>
  <c r="V1946" i="16" s="1"/>
  <c r="C1947" i="16"/>
  <c r="V1947" i="16" s="1"/>
  <c r="R1947" i="16" s="1"/>
  <c r="C1948" i="16"/>
  <c r="V1948" i="16" s="1"/>
  <c r="C1949" i="16"/>
  <c r="V1949" i="16" s="1"/>
  <c r="I1949" i="16" s="1"/>
  <c r="C1950" i="16"/>
  <c r="C1951" i="16"/>
  <c r="V1951" i="16" s="1"/>
  <c r="C1952" i="16"/>
  <c r="V1952" i="16" s="1"/>
  <c r="C1953" i="16"/>
  <c r="V1953" i="16" s="1"/>
  <c r="G1953" i="16" s="1"/>
  <c r="C1954" i="16"/>
  <c r="V1954" i="16" s="1"/>
  <c r="C1955" i="16"/>
  <c r="V1955" i="16" s="1"/>
  <c r="C1956" i="16"/>
  <c r="V1956" i="16" s="1"/>
  <c r="G1956" i="16" s="1"/>
  <c r="C1957" i="16"/>
  <c r="V1957" i="16" s="1"/>
  <c r="C1958" i="16"/>
  <c r="C1959" i="16"/>
  <c r="V1959" i="16" s="1"/>
  <c r="C1960" i="16"/>
  <c r="V1960" i="16" s="1"/>
  <c r="C1961" i="16"/>
  <c r="C1962" i="16"/>
  <c r="C1963" i="16"/>
  <c r="V1963" i="16" s="1"/>
  <c r="R1963" i="16" s="1"/>
  <c r="C1964" i="16"/>
  <c r="V1964" i="16" s="1"/>
  <c r="C1965" i="16"/>
  <c r="C1966" i="16"/>
  <c r="V1966" i="16" s="1"/>
  <c r="C1967" i="16"/>
  <c r="V1967" i="16" s="1"/>
  <c r="C1968" i="16"/>
  <c r="V1968" i="16" s="1"/>
  <c r="C1969" i="16"/>
  <c r="V1969" i="16" s="1"/>
  <c r="R1969" i="16" s="1"/>
  <c r="C1970" i="16"/>
  <c r="V1970" i="16" s="1"/>
  <c r="C1971" i="16"/>
  <c r="C1972" i="16"/>
  <c r="V1972" i="16" s="1"/>
  <c r="C1973" i="16"/>
  <c r="V1973" i="16" s="1"/>
  <c r="H1973" i="16" s="1"/>
  <c r="C1974" i="16"/>
  <c r="C1975" i="16"/>
  <c r="V1975" i="16" s="1"/>
  <c r="C1976" i="16"/>
  <c r="V1976" i="16" s="1"/>
  <c r="C1977" i="16"/>
  <c r="C1978" i="16"/>
  <c r="V1978" i="16" s="1"/>
  <c r="C1979" i="16"/>
  <c r="V1979" i="16" s="1"/>
  <c r="C1980" i="16"/>
  <c r="V1980" i="16" s="1"/>
  <c r="R1980" i="16" s="1"/>
  <c r="C1981" i="16"/>
  <c r="V1981" i="16" s="1"/>
  <c r="I1981" i="16" s="1"/>
  <c r="C1982" i="16"/>
  <c r="C1983" i="16"/>
  <c r="V1983" i="16" s="1"/>
  <c r="C1984" i="16"/>
  <c r="V1984" i="16" s="1"/>
  <c r="C1985" i="16"/>
  <c r="C1986" i="16"/>
  <c r="V1986" i="16" s="1"/>
  <c r="R1986" i="16" s="1"/>
  <c r="C1987" i="16"/>
  <c r="V1987" i="16" s="1"/>
  <c r="G1987" i="16" s="1"/>
  <c r="C1988" i="16"/>
  <c r="V1988" i="16" s="1"/>
  <c r="C1989" i="16"/>
  <c r="C1990" i="16"/>
  <c r="V1990" i="16" s="1"/>
  <c r="C1991" i="16"/>
  <c r="V1991" i="16" s="1"/>
  <c r="H1991" i="16" s="1"/>
  <c r="C1992" i="16"/>
  <c r="V1992" i="16" s="1"/>
  <c r="C1993" i="16"/>
  <c r="V1993" i="16" s="1"/>
  <c r="G1993" i="16" s="1"/>
  <c r="C1994" i="16"/>
  <c r="V1994" i="16" s="1"/>
  <c r="I1994" i="16" s="1"/>
  <c r="C1995" i="16"/>
  <c r="C1996" i="16"/>
  <c r="C1997" i="16"/>
  <c r="V1997" i="16"/>
  <c r="C1998" i="16"/>
  <c r="V1998" i="16" s="1"/>
  <c r="F1998" i="16" s="1"/>
  <c r="C1999" i="16"/>
  <c r="V1999" i="16" s="1"/>
  <c r="G1999" i="16" s="1"/>
  <c r="C2000" i="16"/>
  <c r="C2001" i="16"/>
  <c r="V2001" i="16" s="1"/>
  <c r="C2002" i="16"/>
  <c r="C2003" i="16"/>
  <c r="V2003" i="16" s="1"/>
  <c r="G2003" i="16" s="1"/>
  <c r="C2004" i="16"/>
  <c r="C2005" i="16"/>
  <c r="V2005" i="16" s="1"/>
  <c r="C2006" i="16"/>
  <c r="C2007" i="16"/>
  <c r="V2007" i="16" s="1"/>
  <c r="G2007" i="16" s="1"/>
  <c r="C2008" i="16"/>
  <c r="C2009" i="16"/>
  <c r="V2009" i="16" s="1"/>
  <c r="J2009" i="16" s="1"/>
  <c r="C2010" i="16"/>
  <c r="V2010" i="16" s="1"/>
  <c r="C2011" i="16"/>
  <c r="C2012" i="16"/>
  <c r="C2013" i="16"/>
  <c r="V2013" i="16" s="1"/>
  <c r="C2014" i="16"/>
  <c r="V2014" i="16" s="1"/>
  <c r="C2015" i="16"/>
  <c r="V2015" i="16" s="1"/>
  <c r="C2016" i="16"/>
  <c r="C2017" i="16"/>
  <c r="V2017" i="16" s="1"/>
  <c r="C2018" i="16"/>
  <c r="C2019" i="16"/>
  <c r="V2019" i="16" s="1"/>
  <c r="C2020" i="16"/>
  <c r="C2021" i="16"/>
  <c r="V2021" i="16" s="1"/>
  <c r="H2021" i="16" s="1"/>
  <c r="C2022" i="16"/>
  <c r="C2023" i="16"/>
  <c r="V2023" i="16" s="1"/>
  <c r="C2024" i="16"/>
  <c r="C2025" i="16"/>
  <c r="C2026" i="16"/>
  <c r="V2026" i="16" s="1"/>
  <c r="C2027" i="16"/>
  <c r="V2027" i="16" s="1"/>
  <c r="C2028" i="16"/>
  <c r="C2029" i="16"/>
  <c r="C2030" i="16"/>
  <c r="V2030" i="16" s="1"/>
  <c r="C2031" i="16"/>
  <c r="V2031" i="16" s="1"/>
  <c r="J2031" i="16" s="1"/>
  <c r="C2032" i="16"/>
  <c r="C2033" i="16"/>
  <c r="V2033" i="16" s="1"/>
  <c r="G2033" i="16" s="1"/>
  <c r="C2034" i="16"/>
  <c r="V2034" i="16" s="1"/>
  <c r="R2034" i="16" s="1"/>
  <c r="C2035" i="16"/>
  <c r="C2036" i="16"/>
  <c r="C2037" i="16"/>
  <c r="V2037" i="16" s="1"/>
  <c r="C2038" i="16"/>
  <c r="V2038" i="16" s="1"/>
  <c r="E2038" i="16" s="1"/>
  <c r="X2038" i="16" s="1"/>
  <c r="C2039" i="16"/>
  <c r="V2039" i="16" s="1"/>
  <c r="C2040" i="16"/>
  <c r="C2041" i="16"/>
  <c r="C2042" i="16"/>
  <c r="V2042" i="16" s="1"/>
  <c r="J2042" i="16" s="1"/>
  <c r="C2043" i="16"/>
  <c r="V2043" i="16" s="1"/>
  <c r="E2043" i="16" s="1"/>
  <c r="X2043" i="16" s="1"/>
  <c r="C2044" i="16"/>
  <c r="C2045" i="16"/>
  <c r="V2045" i="16" s="1"/>
  <c r="C2046" i="16"/>
  <c r="C2047" i="16"/>
  <c r="V2047" i="16" s="1"/>
  <c r="H2047" i="16" s="1"/>
  <c r="C2048" i="16"/>
  <c r="C2049" i="16"/>
  <c r="C2050" i="16"/>
  <c r="V2050" i="16" s="1"/>
  <c r="J2050" i="16" s="1"/>
  <c r="C2051" i="16"/>
  <c r="V2051" i="16" s="1"/>
  <c r="G2051" i="16" s="1"/>
  <c r="C2052" i="16"/>
  <c r="C2053" i="16"/>
  <c r="C2054" i="16"/>
  <c r="V2054" i="16" s="1"/>
  <c r="C2055" i="16"/>
  <c r="V2055" i="16" s="1"/>
  <c r="G2055" i="16" s="1"/>
  <c r="C2056" i="16"/>
  <c r="C2057" i="16"/>
  <c r="V2057" i="16" s="1"/>
  <c r="G2057" i="16" s="1"/>
  <c r="C2058" i="16"/>
  <c r="V2058" i="16" s="1"/>
  <c r="J2058" i="16" s="1"/>
  <c r="C2059" i="16"/>
  <c r="C2060" i="16"/>
  <c r="C2061" i="16"/>
  <c r="V2061" i="16" s="1"/>
  <c r="C2062" i="16"/>
  <c r="V2062" i="16" s="1"/>
  <c r="H2062" i="16" s="1"/>
  <c r="C2063" i="16"/>
  <c r="V2063" i="16" s="1"/>
  <c r="R2063" i="16" s="1"/>
  <c r="C2064" i="16"/>
  <c r="C2065" i="16"/>
  <c r="V2065" i="16" s="1"/>
  <c r="J2065" i="16" s="1"/>
  <c r="C2066" i="16"/>
  <c r="V2066" i="16" s="1"/>
  <c r="C2067" i="16"/>
  <c r="V2067" i="16" s="1"/>
  <c r="I2067" i="16" s="1"/>
  <c r="C2068" i="16"/>
  <c r="C2069" i="16"/>
  <c r="C2070" i="16"/>
  <c r="C2071" i="16"/>
  <c r="V2071" i="16" s="1"/>
  <c r="C2072" i="16"/>
  <c r="C2073" i="16"/>
  <c r="V2073" i="16" s="1"/>
  <c r="R2073" i="16" s="1"/>
  <c r="C2074" i="16"/>
  <c r="V2074" i="16" s="1"/>
  <c r="C2075" i="16"/>
  <c r="C2076" i="16"/>
  <c r="C2077" i="16"/>
  <c r="V2077" i="16" s="1"/>
  <c r="C2078" i="16"/>
  <c r="V2078" i="16" s="1"/>
  <c r="E2078" i="16" s="1"/>
  <c r="X2078" i="16" s="1"/>
  <c r="C2079" i="16"/>
  <c r="V2079" i="16" s="1"/>
  <c r="I2079" i="16" s="1"/>
  <c r="C2080" i="16"/>
  <c r="C2081" i="16"/>
  <c r="V2081" i="16" s="1"/>
  <c r="G2081" i="16" s="1"/>
  <c r="C2082" i="16"/>
  <c r="C2083" i="16"/>
  <c r="V2083" i="16" s="1"/>
  <c r="I2083" i="16" s="1"/>
  <c r="C2084" i="16"/>
  <c r="C2085" i="16"/>
  <c r="V2085" i="16" s="1"/>
  <c r="C2086" i="16"/>
  <c r="C2087" i="16"/>
  <c r="V2087" i="16" s="1"/>
  <c r="C2088" i="16"/>
  <c r="C2089" i="16"/>
  <c r="C2090" i="16"/>
  <c r="V2090" i="16" s="1"/>
  <c r="C2091" i="16"/>
  <c r="V2091" i="16" s="1"/>
  <c r="C2092" i="16"/>
  <c r="C2093" i="16"/>
  <c r="C2094" i="16"/>
  <c r="V2094" i="16" s="1"/>
  <c r="C2095" i="16"/>
  <c r="V2095" i="16" s="1"/>
  <c r="C2096" i="16"/>
  <c r="C2097" i="16"/>
  <c r="V2097" i="16" s="1"/>
  <c r="G2097" i="16" s="1"/>
  <c r="C2098" i="16"/>
  <c r="V2098" i="16" s="1"/>
  <c r="G2098" i="16" s="1"/>
  <c r="C2099" i="16"/>
  <c r="C2100" i="16"/>
  <c r="C2101" i="16"/>
  <c r="V2101" i="16" s="1"/>
  <c r="G2101" i="16" s="1"/>
  <c r="C2102" i="16"/>
  <c r="C2103" i="16"/>
  <c r="V2103" i="16" s="1"/>
  <c r="C2104" i="16"/>
  <c r="C2105" i="16"/>
  <c r="C2106" i="16"/>
  <c r="V2106" i="16" s="1"/>
  <c r="C2107" i="16"/>
  <c r="V2107" i="16" s="1"/>
  <c r="G2107" i="16" s="1"/>
  <c r="C2108" i="16"/>
  <c r="C2109" i="16"/>
  <c r="V2109" i="16" s="1"/>
  <c r="C2110" i="16"/>
  <c r="C2111" i="16"/>
  <c r="V2111" i="16" s="1"/>
  <c r="C2112" i="16"/>
  <c r="C2113" i="16"/>
  <c r="C2114" i="16"/>
  <c r="C2115" i="16"/>
  <c r="V2115" i="16" s="1"/>
  <c r="I2115" i="16" s="1"/>
  <c r="C2116" i="16"/>
  <c r="C2117" i="16"/>
  <c r="C2118" i="16"/>
  <c r="V2118" i="16" s="1"/>
  <c r="C2119" i="16"/>
  <c r="V2119" i="16" s="1"/>
  <c r="R2119" i="16" s="1"/>
  <c r="C2120" i="16"/>
  <c r="C2121" i="16"/>
  <c r="V2121" i="16" s="1"/>
  <c r="C2122" i="16"/>
  <c r="V2122" i="16" s="1"/>
  <c r="C2123" i="16"/>
  <c r="C2124" i="16"/>
  <c r="C2125" i="16"/>
  <c r="V2125" i="16" s="1"/>
  <c r="J2125" i="16" s="1"/>
  <c r="C2126" i="16"/>
  <c r="V2126" i="16" s="1"/>
  <c r="C2127" i="16"/>
  <c r="V2127" i="16" s="1"/>
  <c r="C2128" i="16"/>
  <c r="C2129" i="16"/>
  <c r="V2129" i="16" s="1"/>
  <c r="G2129" i="16" s="1"/>
  <c r="C2130" i="16"/>
  <c r="C2131" i="16"/>
  <c r="V2131" i="16" s="1"/>
  <c r="C2132" i="16"/>
  <c r="C2133" i="16"/>
  <c r="C2134" i="16"/>
  <c r="C2135" i="16"/>
  <c r="V2135" i="16" s="1"/>
  <c r="E2135" i="16" s="1"/>
  <c r="X2135" i="16" s="1"/>
  <c r="C2136" i="16"/>
  <c r="C2137" i="16"/>
  <c r="V2137" i="16" s="1"/>
  <c r="R2137" i="16" s="1"/>
  <c r="C2138" i="16"/>
  <c r="V2138" i="16" s="1"/>
  <c r="J2138" i="16" s="1"/>
  <c r="C2139" i="16"/>
  <c r="C2140" i="16"/>
  <c r="C2141" i="16"/>
  <c r="V2141" i="16" s="1"/>
  <c r="C2142" i="16"/>
  <c r="V2142" i="16" s="1"/>
  <c r="C2143" i="16"/>
  <c r="V2143" i="16" s="1"/>
  <c r="J2143" i="16" s="1"/>
  <c r="C2144" i="16"/>
  <c r="C2145" i="16"/>
  <c r="V2145" i="16" s="1"/>
  <c r="C2146" i="16"/>
  <c r="C2147" i="16"/>
  <c r="V2147" i="16" s="1"/>
  <c r="C2148" i="16"/>
  <c r="C2149" i="16"/>
  <c r="V2149" i="16" s="1"/>
  <c r="J2149" i="16" s="1"/>
  <c r="C2150" i="16"/>
  <c r="C2151" i="16"/>
  <c r="V2151" i="16" s="1"/>
  <c r="C2152" i="16"/>
  <c r="C2153" i="16"/>
  <c r="V2153" i="16" s="1"/>
  <c r="C2154" i="16"/>
  <c r="C2155" i="16"/>
  <c r="V2155" i="16" s="1"/>
  <c r="G2155" i="16" s="1"/>
  <c r="C2156" i="16"/>
  <c r="C2157" i="16"/>
  <c r="C2158" i="16"/>
  <c r="C2159" i="16"/>
  <c r="V2159" i="16" s="1"/>
  <c r="H2159" i="16" s="1"/>
  <c r="C2160" i="16"/>
  <c r="C2161" i="16"/>
  <c r="V2161" i="16" s="1"/>
  <c r="R2161" i="16" s="1"/>
  <c r="C2162" i="16"/>
  <c r="V2162" i="16" s="1"/>
  <c r="C2163" i="16"/>
  <c r="C2164" i="16"/>
  <c r="C2165" i="16"/>
  <c r="C2166" i="16"/>
  <c r="C2167" i="16"/>
  <c r="V2167" i="16" s="1"/>
  <c r="C2168" i="16"/>
  <c r="C2169" i="16"/>
  <c r="C2170" i="16"/>
  <c r="C2171" i="16"/>
  <c r="C2172" i="16"/>
  <c r="C2173" i="16"/>
  <c r="V2173" i="16" s="1"/>
  <c r="C2174" i="16"/>
  <c r="C2175" i="16"/>
  <c r="V2175" i="16" s="1"/>
  <c r="G2175" i="16" s="1"/>
  <c r="C2176" i="16"/>
  <c r="C2177" i="16"/>
  <c r="V2177" i="16" s="1"/>
  <c r="E2177" i="16" s="1"/>
  <c r="X2177" i="16" s="1"/>
  <c r="C2178" i="16"/>
  <c r="C2179" i="16"/>
  <c r="V2179" i="16" s="1"/>
  <c r="E2179" i="16" s="1"/>
  <c r="X2179" i="16" s="1"/>
  <c r="C2180" i="16"/>
  <c r="C2181" i="16"/>
  <c r="C2182" i="16"/>
  <c r="V2182" i="16" s="1"/>
  <c r="C2183" i="16"/>
  <c r="V2183" i="16" s="1"/>
  <c r="R2183" i="16" s="1"/>
  <c r="C2184" i="16"/>
  <c r="C2185" i="16"/>
  <c r="V2185" i="16" s="1"/>
  <c r="G2185" i="16" s="1"/>
  <c r="C2186" i="16"/>
  <c r="C2187" i="16"/>
  <c r="C2188" i="16"/>
  <c r="C2189" i="16"/>
  <c r="V2189" i="16" s="1"/>
  <c r="C2190" i="16"/>
  <c r="C2191" i="16"/>
  <c r="V2191" i="16" s="1"/>
  <c r="C2192" i="16"/>
  <c r="C2193" i="16"/>
  <c r="V2193" i="16" s="1"/>
  <c r="I2193" i="16" s="1"/>
  <c r="C2194" i="16"/>
  <c r="C2195" i="16"/>
  <c r="V2195" i="16" s="1"/>
  <c r="C2196" i="16"/>
  <c r="C2197" i="16"/>
  <c r="C2198" i="16"/>
  <c r="V2198" i="16" s="1"/>
  <c r="I2198" i="16" s="1"/>
  <c r="C2199" i="16"/>
  <c r="V2199" i="16" s="1"/>
  <c r="C2200" i="16"/>
  <c r="C2201" i="16"/>
  <c r="V2201" i="16" s="1"/>
  <c r="F2201" i="16" s="1"/>
  <c r="C2202" i="16"/>
  <c r="C2203" i="16"/>
  <c r="C2204" i="16"/>
  <c r="C2205" i="16"/>
  <c r="V2205" i="16" s="1"/>
  <c r="C2206" i="16"/>
  <c r="C2207" i="16"/>
  <c r="V2207" i="16" s="1"/>
  <c r="C2208" i="16"/>
  <c r="C2209" i="16"/>
  <c r="V2209" i="16" s="1"/>
  <c r="C2210" i="16"/>
  <c r="C2211" i="16"/>
  <c r="V2211" i="16" s="1"/>
  <c r="C2212" i="16"/>
  <c r="C2213" i="16"/>
  <c r="V2213" i="16" s="1"/>
  <c r="H2213" i="16" s="1"/>
  <c r="C2214" i="16"/>
  <c r="C2215" i="16"/>
  <c r="V2215" i="16" s="1"/>
  <c r="J2215" i="16" s="1"/>
  <c r="C2216" i="16"/>
  <c r="C2217" i="16"/>
  <c r="C2218" i="16"/>
  <c r="C2219" i="16"/>
  <c r="V2219" i="16" s="1"/>
  <c r="F2219" i="16" s="1"/>
  <c r="C2220" i="16"/>
  <c r="C2221" i="16"/>
  <c r="C2222" i="16"/>
  <c r="C2223" i="16"/>
  <c r="V2223" i="16" s="1"/>
  <c r="H2223" i="16" s="1"/>
  <c r="C2224" i="16"/>
  <c r="C2225" i="16"/>
  <c r="V2225" i="16" s="1"/>
  <c r="C2226" i="16"/>
  <c r="V2226" i="16" s="1"/>
  <c r="C2227" i="16"/>
  <c r="C2228" i="16"/>
  <c r="C2229" i="16"/>
  <c r="C2230" i="16"/>
  <c r="C2231" i="16"/>
  <c r="V2231" i="16" s="1"/>
  <c r="C2232" i="16"/>
  <c r="C2233" i="16"/>
  <c r="V2233" i="16" s="1"/>
  <c r="H2233" i="16" s="1"/>
  <c r="C2234" i="16"/>
  <c r="C2235" i="16"/>
  <c r="C2236" i="16"/>
  <c r="C2237" i="16"/>
  <c r="V2237" i="16" s="1"/>
  <c r="G2237" i="16" s="1"/>
  <c r="C2238" i="16"/>
  <c r="C2239" i="16"/>
  <c r="V2239" i="16" s="1"/>
  <c r="C2240" i="16"/>
  <c r="C2241" i="16"/>
  <c r="C2242" i="16"/>
  <c r="C2243" i="16"/>
  <c r="V2243" i="16" s="1"/>
  <c r="I2243" i="16" s="1"/>
  <c r="C2244" i="16"/>
  <c r="C2245" i="16"/>
  <c r="V2245" i="16" s="1"/>
  <c r="C2246" i="16"/>
  <c r="V2246" i="16" s="1"/>
  <c r="R2246" i="16" s="1"/>
  <c r="C2247" i="16"/>
  <c r="V2247" i="16" s="1"/>
  <c r="C2248" i="16"/>
  <c r="C2249" i="16"/>
  <c r="V2249" i="16" s="1"/>
  <c r="H2249" i="16" s="1"/>
  <c r="C2250" i="16"/>
  <c r="C2251" i="16"/>
  <c r="V2251" i="16" s="1"/>
  <c r="R2251" i="16" s="1"/>
  <c r="C2252" i="16"/>
  <c r="C2253" i="16"/>
  <c r="V2253" i="16" s="1"/>
  <c r="C2254" i="16"/>
  <c r="C2255" i="16"/>
  <c r="V2255" i="16" s="1"/>
  <c r="C2256" i="16"/>
  <c r="C2257" i="16"/>
  <c r="V2257" i="16" s="1"/>
  <c r="G2257" i="16" s="1"/>
  <c r="C2258" i="16"/>
  <c r="V2258" i="16" s="1"/>
  <c r="C2259" i="16"/>
  <c r="V2259" i="16" s="1"/>
  <c r="G2259" i="16" s="1"/>
  <c r="C2260" i="16"/>
  <c r="C2261" i="16"/>
  <c r="C2262" i="16"/>
  <c r="V2262" i="16" s="1"/>
  <c r="C2263" i="16"/>
  <c r="V2263" i="16" s="1"/>
  <c r="F2263" i="16" s="1"/>
  <c r="C2264" i="16"/>
  <c r="C2265" i="16"/>
  <c r="V2265" i="16" s="1"/>
  <c r="C2266" i="16"/>
  <c r="C2267" i="16"/>
  <c r="C2268" i="16"/>
  <c r="C2269" i="16"/>
  <c r="V2269" i="16" s="1"/>
  <c r="E2269" i="16" s="1"/>
  <c r="X2269" i="16" s="1"/>
  <c r="C2270" i="16"/>
  <c r="C2271" i="16"/>
  <c r="V2271" i="16" s="1"/>
  <c r="F2271" i="16" s="1"/>
  <c r="C2272" i="16"/>
  <c r="C2273" i="16"/>
  <c r="V2273" i="16" s="1"/>
  <c r="E2273" i="16" s="1"/>
  <c r="X2273" i="16" s="1"/>
  <c r="C2274" i="16"/>
  <c r="C2275" i="16"/>
  <c r="V2275" i="16" s="1"/>
  <c r="G2275" i="16" s="1"/>
  <c r="C2276" i="16"/>
  <c r="C2277" i="16"/>
  <c r="V2277" i="16" s="1"/>
  <c r="R2277" i="16" s="1"/>
  <c r="C2278" i="16"/>
  <c r="C2279" i="16"/>
  <c r="V2279" i="16" s="1"/>
  <c r="J2279" i="16" s="1"/>
  <c r="C2280" i="16"/>
  <c r="C2281" i="16"/>
  <c r="V2281" i="16" s="1"/>
  <c r="E2281" i="16" s="1"/>
  <c r="X2281" i="16" s="1"/>
  <c r="C2282" i="16"/>
  <c r="C2283" i="16"/>
  <c r="V2283" i="16" s="1"/>
  <c r="H2283" i="16" s="1"/>
  <c r="C2284" i="16"/>
  <c r="C2285" i="16"/>
  <c r="C2286" i="16"/>
  <c r="C2287" i="16"/>
  <c r="V2287" i="16" s="1"/>
  <c r="C2288" i="16"/>
  <c r="C2289" i="16"/>
  <c r="V2289" i="16" s="1"/>
  <c r="I2289" i="16" s="1"/>
  <c r="C2290" i="16"/>
  <c r="C2291" i="16"/>
  <c r="C2292" i="16"/>
  <c r="C2293" i="16"/>
  <c r="C2294" i="16"/>
  <c r="V2294" i="16" s="1"/>
  <c r="J2294" i="16" s="1"/>
  <c r="C2295" i="16"/>
  <c r="V2295" i="16" s="1"/>
  <c r="C2296" i="16"/>
  <c r="C2297" i="16"/>
  <c r="C2298" i="16"/>
  <c r="C2299" i="16"/>
  <c r="C2300" i="16"/>
  <c r="C2301" i="16"/>
  <c r="V2301" i="16" s="1"/>
  <c r="C2302" i="16"/>
  <c r="C2303" i="16"/>
  <c r="V2303" i="16" s="1"/>
  <c r="F2303" i="16" s="1"/>
  <c r="C2304" i="16"/>
  <c r="C2305" i="16"/>
  <c r="V2305" i="16" s="1"/>
  <c r="J2305" i="16" s="1"/>
  <c r="C2306" i="16"/>
  <c r="C2307" i="16"/>
  <c r="V2307" i="16" s="1"/>
  <c r="R2307" i="16" s="1"/>
  <c r="C2308" i="16"/>
  <c r="C2309" i="16"/>
  <c r="C2310" i="16"/>
  <c r="V2310" i="16" s="1"/>
  <c r="I2310" i="16" s="1"/>
  <c r="C2311" i="16"/>
  <c r="V2311" i="16" s="1"/>
  <c r="C2312" i="16"/>
  <c r="C2313" i="16"/>
  <c r="V2313" i="16" s="1"/>
  <c r="C2314" i="16"/>
  <c r="C2315" i="16"/>
  <c r="C2316" i="16"/>
  <c r="C2317" i="16"/>
  <c r="V2317" i="16" s="1"/>
  <c r="C2318" i="16"/>
  <c r="C2319" i="16"/>
  <c r="V2319" i="16" s="1"/>
  <c r="H2319" i="16" s="1"/>
  <c r="C2320" i="16"/>
  <c r="C2321" i="16"/>
  <c r="V2321" i="16" s="1"/>
  <c r="G2321" i="16" s="1"/>
  <c r="C2322" i="16"/>
  <c r="C2323" i="16"/>
  <c r="V2323" i="16" s="1"/>
  <c r="C2324" i="16"/>
  <c r="C2325" i="16"/>
  <c r="C2326" i="16"/>
  <c r="C2327" i="16"/>
  <c r="V2327" i="16" s="1"/>
  <c r="C2328" i="16"/>
  <c r="C2329" i="16"/>
  <c r="V2329" i="16" s="1"/>
  <c r="G2329" i="16" s="1"/>
  <c r="C2330" i="16"/>
  <c r="C2331" i="16"/>
  <c r="C2332" i="16"/>
  <c r="C2333" i="16"/>
  <c r="V2333" i="16" s="1"/>
  <c r="E2333" i="16" s="1"/>
  <c r="X2333" i="16" s="1"/>
  <c r="C2334" i="16"/>
  <c r="C2335" i="16"/>
  <c r="V2335" i="16" s="1"/>
  <c r="I2335" i="16" s="1"/>
  <c r="C2336" i="16"/>
  <c r="C2337" i="16"/>
  <c r="V2337" i="16" s="1"/>
  <c r="C2338" i="16"/>
  <c r="C2339" i="16"/>
  <c r="V2339" i="16" s="1"/>
  <c r="C2340" i="16"/>
  <c r="C2341" i="16"/>
  <c r="V2341" i="16" s="1"/>
  <c r="C2342" i="16"/>
  <c r="C2343" i="16"/>
  <c r="V2343" i="16" s="1"/>
  <c r="C2344" i="16"/>
  <c r="C2345" i="16"/>
  <c r="C2346" i="16"/>
  <c r="C2347" i="16"/>
  <c r="V2347" i="16" s="1"/>
  <c r="C2348" i="16"/>
  <c r="C2349" i="16"/>
  <c r="V2349" i="16" s="1"/>
  <c r="C2350" i="16"/>
  <c r="C2351" i="16"/>
  <c r="V2351" i="16" s="1"/>
  <c r="J2351" i="16" s="1"/>
  <c r="C2352" i="16"/>
  <c r="C2353" i="16"/>
  <c r="V2353" i="16" s="1"/>
  <c r="G2353" i="16" s="1"/>
  <c r="C2354" i="16"/>
  <c r="V2354" i="16" s="1"/>
  <c r="C2355" i="16"/>
  <c r="V2355" i="16" s="1"/>
  <c r="I2355" i="16" s="1"/>
  <c r="C2356" i="16"/>
  <c r="C2357" i="16"/>
  <c r="V2357" i="16" s="1"/>
  <c r="C2358" i="16"/>
  <c r="C2359" i="16"/>
  <c r="V2359" i="16" s="1"/>
  <c r="C2360" i="16"/>
  <c r="C2361" i="16"/>
  <c r="C2362" i="16"/>
  <c r="C2363" i="16"/>
  <c r="V2363" i="16" s="1"/>
  <c r="C2364" i="16"/>
  <c r="C2365" i="16"/>
  <c r="V2365" i="16" s="1"/>
  <c r="C2366" i="16"/>
  <c r="C2367" i="16"/>
  <c r="V2367" i="16" s="1"/>
  <c r="C2368" i="16"/>
  <c r="C2369" i="16"/>
  <c r="C2370" i="16"/>
  <c r="C2371" i="16"/>
  <c r="V2371" i="16" s="1"/>
  <c r="I2371" i="16" s="1"/>
  <c r="C2372" i="16"/>
  <c r="C2373" i="16"/>
  <c r="C2374" i="16"/>
  <c r="V2374" i="16" s="1"/>
  <c r="C2375" i="16"/>
  <c r="V2375" i="16" s="1"/>
  <c r="C2376" i="16"/>
  <c r="C2377" i="16"/>
  <c r="V2377" i="16" s="1"/>
  <c r="C2378" i="16"/>
  <c r="C2379" i="16"/>
  <c r="C2380" i="16"/>
  <c r="C2381" i="16"/>
  <c r="V2381" i="16" s="1"/>
  <c r="C2382" i="16"/>
  <c r="C2383" i="16"/>
  <c r="V2383" i="16" s="1"/>
  <c r="F2383" i="16" s="1"/>
  <c r="C2384" i="16"/>
  <c r="C2385" i="16"/>
  <c r="V2385" i="16" s="1"/>
  <c r="R2385" i="16" s="1"/>
  <c r="C2386" i="16"/>
  <c r="C2387" i="16"/>
  <c r="V2387" i="16" s="1"/>
  <c r="C2388" i="16"/>
  <c r="C2389" i="16"/>
  <c r="C2390" i="16"/>
  <c r="V2390" i="16" s="1"/>
  <c r="C2391" i="16"/>
  <c r="V2391" i="16" s="1"/>
  <c r="E2391" i="16" s="1"/>
  <c r="X2391" i="16" s="1"/>
  <c r="C2392" i="16"/>
  <c r="C2393" i="16"/>
  <c r="V2393" i="16" s="1"/>
  <c r="C2394" i="16"/>
  <c r="C2395" i="16"/>
  <c r="C2396" i="16"/>
  <c r="C2397" i="16"/>
  <c r="V2397" i="16" s="1"/>
  <c r="C2398" i="16"/>
  <c r="C2399" i="16"/>
  <c r="V2399" i="16" s="1"/>
  <c r="I2399" i="16" s="1"/>
  <c r="C2400" i="16"/>
  <c r="C2401" i="16"/>
  <c r="V2401" i="16" s="1"/>
  <c r="E2401" i="16" s="1"/>
  <c r="X2401" i="16" s="1"/>
  <c r="C2402" i="16"/>
  <c r="C2403" i="16"/>
  <c r="V2403" i="16" s="1"/>
  <c r="G2403" i="16" s="1"/>
  <c r="C2404" i="16"/>
  <c r="C2405" i="16"/>
  <c r="V2405" i="16" s="1"/>
  <c r="C2406" i="16"/>
  <c r="C2407" i="16"/>
  <c r="V2407" i="16" s="1"/>
  <c r="F2407" i="16" s="1"/>
  <c r="C2408" i="16"/>
  <c r="C2409" i="16"/>
  <c r="V2409" i="16" s="1"/>
  <c r="C2410" i="16"/>
  <c r="C2411" i="16"/>
  <c r="V2411" i="16" s="1"/>
  <c r="G2411" i="16" s="1"/>
  <c r="C2412" i="16"/>
  <c r="C2413" i="16"/>
  <c r="C2414" i="16"/>
  <c r="C2415" i="16"/>
  <c r="V2415" i="16" s="1"/>
  <c r="I2415" i="16" s="1"/>
  <c r="C2416" i="16"/>
  <c r="C2417" i="16"/>
  <c r="V2417" i="16" s="1"/>
  <c r="C2418" i="16"/>
  <c r="C2419" i="16"/>
  <c r="C2420" i="16"/>
  <c r="C2421" i="16"/>
  <c r="V2421" i="16" s="1"/>
  <c r="C2422" i="16"/>
  <c r="V2422" i="16" s="1"/>
  <c r="C2423" i="16"/>
  <c r="V2423" i="16" s="1"/>
  <c r="C2424" i="16"/>
  <c r="C2425" i="16"/>
  <c r="C2426" i="16"/>
  <c r="C2427" i="16"/>
  <c r="V2427" i="16" s="1"/>
  <c r="F2427" i="16" s="1"/>
  <c r="C2428" i="16"/>
  <c r="C2429" i="16"/>
  <c r="V2429" i="16" s="1"/>
  <c r="F2429" i="16" s="1"/>
  <c r="C2430" i="16"/>
  <c r="C2431" i="16"/>
  <c r="V2431" i="16" s="1"/>
  <c r="F2431" i="16" s="1"/>
  <c r="C2432" i="16"/>
  <c r="C2433" i="16"/>
  <c r="V2433" i="16" s="1"/>
  <c r="J2433" i="16" s="1"/>
  <c r="C2434" i="16"/>
  <c r="C2435" i="16"/>
  <c r="V2435" i="16" s="1"/>
  <c r="C2436" i="16"/>
  <c r="C2437" i="16"/>
  <c r="C2438" i="16"/>
  <c r="C2439" i="16"/>
  <c r="V2439" i="16" s="1"/>
  <c r="C2440" i="16"/>
  <c r="C2441" i="16"/>
  <c r="V2441" i="16" s="1"/>
  <c r="G2441" i="16" s="1"/>
  <c r="C2442" i="16"/>
  <c r="C2443" i="16"/>
  <c r="C2444" i="16"/>
  <c r="C2445" i="16"/>
  <c r="V2445" i="16" s="1"/>
  <c r="G2445" i="16" s="1"/>
  <c r="C2446" i="16"/>
  <c r="C2447" i="16"/>
  <c r="V2447" i="16" s="1"/>
  <c r="C2448" i="16"/>
  <c r="C2449" i="16"/>
  <c r="V2449" i="16" s="1"/>
  <c r="C2450" i="16"/>
  <c r="C2451" i="16"/>
  <c r="V2451" i="16" s="1"/>
  <c r="C2452" i="16"/>
  <c r="C2453" i="16"/>
  <c r="C2454" i="16"/>
  <c r="V2454" i="16" s="1"/>
  <c r="C2455" i="16"/>
  <c r="V2455" i="16" s="1"/>
  <c r="G2455" i="16" s="1"/>
  <c r="C2456" i="16"/>
  <c r="C2457" i="16"/>
  <c r="V2457" i="16" s="1"/>
  <c r="C2458" i="16"/>
  <c r="C2459" i="16"/>
  <c r="C2460" i="16"/>
  <c r="C2461" i="16"/>
  <c r="V2461" i="16" s="1"/>
  <c r="C2462" i="16"/>
  <c r="C2463" i="16"/>
  <c r="V2463" i="16" s="1"/>
  <c r="C2464" i="16"/>
  <c r="C2465" i="16"/>
  <c r="V2465" i="16" s="1"/>
  <c r="G2465" i="16" s="1"/>
  <c r="C2466" i="16"/>
  <c r="C2467" i="16"/>
  <c r="V2467" i="16" s="1"/>
  <c r="J2467" i="16" s="1"/>
  <c r="C2468" i="16"/>
  <c r="C2469" i="16"/>
  <c r="V2469" i="16" s="1"/>
  <c r="C2470" i="16"/>
  <c r="C2471" i="16"/>
  <c r="V2471" i="16" s="1"/>
  <c r="H2471" i="16" s="1"/>
  <c r="C2472" i="16"/>
  <c r="C2473" i="16"/>
  <c r="V2473" i="16" s="1"/>
  <c r="C2474" i="16"/>
  <c r="C2475" i="16"/>
  <c r="V2475" i="16" s="1"/>
  <c r="E2475" i="16" s="1"/>
  <c r="X2475" i="16" s="1"/>
  <c r="B15" i="10"/>
  <c r="AB5" i="16"/>
  <c r="AB6" i="16"/>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3" i="16"/>
  <c r="AB154" i="16"/>
  <c r="AB155" i="16"/>
  <c r="AB156" i="16"/>
  <c r="AB157" i="16"/>
  <c r="AB158" i="16"/>
  <c r="AB159" i="16"/>
  <c r="AB161" i="16"/>
  <c r="AB162" i="16"/>
  <c r="AB163" i="16"/>
  <c r="AB164" i="16"/>
  <c r="AB165" i="16"/>
  <c r="AB166" i="16"/>
  <c r="AB167" i="16"/>
  <c r="AB169" i="16"/>
  <c r="AB170" i="16"/>
  <c r="AB171" i="16"/>
  <c r="AB172" i="16"/>
  <c r="AB173" i="16"/>
  <c r="AB174" i="16"/>
  <c r="AB175"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B544" i="16"/>
  <c r="B545" i="16"/>
  <c r="AB545" i="16" s="1"/>
  <c r="B546" i="16"/>
  <c r="B547" i="16"/>
  <c r="B548" i="16"/>
  <c r="B549" i="16"/>
  <c r="B550" i="16"/>
  <c r="B551" i="16"/>
  <c r="B552" i="16"/>
  <c r="B553" i="16"/>
  <c r="B554" i="16"/>
  <c r="B555" i="16"/>
  <c r="B556" i="16"/>
  <c r="B557" i="16"/>
  <c r="AB557" i="16" s="1"/>
  <c r="B558" i="16"/>
  <c r="B559" i="16"/>
  <c r="B560" i="16"/>
  <c r="B561" i="16"/>
  <c r="B562" i="16"/>
  <c r="B563" i="16"/>
  <c r="B564" i="16"/>
  <c r="B565" i="16"/>
  <c r="AB565" i="16" s="1"/>
  <c r="B566" i="16"/>
  <c r="B567" i="16"/>
  <c r="B568" i="16"/>
  <c r="B569" i="16"/>
  <c r="B570" i="16"/>
  <c r="B571" i="16"/>
  <c r="B572" i="16"/>
  <c r="B573" i="16"/>
  <c r="B574" i="16"/>
  <c r="B575" i="16"/>
  <c r="B576" i="16"/>
  <c r="B577" i="16"/>
  <c r="B578" i="16"/>
  <c r="B579" i="16"/>
  <c r="B580" i="16"/>
  <c r="B581" i="16"/>
  <c r="AB581" i="16" s="1"/>
  <c r="B582" i="16"/>
  <c r="B583" i="16"/>
  <c r="B584" i="16"/>
  <c r="B585" i="16"/>
  <c r="B586" i="16"/>
  <c r="B587" i="16"/>
  <c r="B588" i="16"/>
  <c r="B589" i="16"/>
  <c r="B590" i="16"/>
  <c r="B591" i="16"/>
  <c r="B592" i="16"/>
  <c r="B593" i="16"/>
  <c r="B594" i="16"/>
  <c r="B595" i="16"/>
  <c r="B596" i="16"/>
  <c r="B597" i="16"/>
  <c r="AB597" i="16" s="1"/>
  <c r="B598" i="16"/>
  <c r="B599" i="16"/>
  <c r="B600" i="16"/>
  <c r="B601" i="16"/>
  <c r="B602" i="16"/>
  <c r="B603" i="16"/>
  <c r="B604" i="16"/>
  <c r="B605" i="16"/>
  <c r="B606" i="16"/>
  <c r="B607" i="16"/>
  <c r="B608" i="16"/>
  <c r="B609" i="16"/>
  <c r="B610" i="16"/>
  <c r="B611" i="16"/>
  <c r="B612" i="16"/>
  <c r="B613" i="16"/>
  <c r="AB613" i="16" s="1"/>
  <c r="B614" i="16"/>
  <c r="B615" i="16"/>
  <c r="B616" i="16"/>
  <c r="B617" i="16"/>
  <c r="B618" i="16"/>
  <c r="B619" i="16"/>
  <c r="B620" i="16"/>
  <c r="B621" i="16"/>
  <c r="B622" i="16"/>
  <c r="B623" i="16"/>
  <c r="B624" i="16"/>
  <c r="B625" i="16"/>
  <c r="AB625" i="16" s="1"/>
  <c r="B626" i="16"/>
  <c r="B627" i="16"/>
  <c r="B628" i="16"/>
  <c r="B629" i="16"/>
  <c r="B630" i="16"/>
  <c r="B631" i="16"/>
  <c r="B632" i="16"/>
  <c r="B633" i="16"/>
  <c r="AB633" i="16" s="1"/>
  <c r="B634" i="16"/>
  <c r="B635" i="16"/>
  <c r="B636" i="16"/>
  <c r="B637" i="16"/>
  <c r="B638" i="16"/>
  <c r="B639" i="16"/>
  <c r="B640" i="16"/>
  <c r="B641" i="16"/>
  <c r="AB641" i="16" s="1"/>
  <c r="B642" i="16"/>
  <c r="B643" i="16"/>
  <c r="B644" i="16"/>
  <c r="B645" i="16"/>
  <c r="B646" i="16"/>
  <c r="B647" i="16"/>
  <c r="B648" i="16"/>
  <c r="B649" i="16"/>
  <c r="AB649" i="16" s="1"/>
  <c r="B650" i="16"/>
  <c r="B651" i="16"/>
  <c r="B652" i="16"/>
  <c r="B653" i="16"/>
  <c r="B654" i="16"/>
  <c r="B655" i="16"/>
  <c r="B656" i="16"/>
  <c r="B657" i="16"/>
  <c r="AB657" i="16" s="1"/>
  <c r="B658" i="16"/>
  <c r="B659" i="16"/>
  <c r="B660" i="16"/>
  <c r="B661" i="16"/>
  <c r="B662" i="16"/>
  <c r="B663" i="16"/>
  <c r="B664" i="16"/>
  <c r="B665" i="16"/>
  <c r="AB665" i="16" s="1"/>
  <c r="B666" i="16"/>
  <c r="B667" i="16"/>
  <c r="B668" i="16"/>
  <c r="B669" i="16"/>
  <c r="B670" i="16"/>
  <c r="B671" i="16"/>
  <c r="B672" i="16"/>
  <c r="B673" i="16"/>
  <c r="AB673" i="16" s="1"/>
  <c r="B674" i="16"/>
  <c r="B675" i="16"/>
  <c r="B676" i="16"/>
  <c r="B677" i="16"/>
  <c r="B678" i="16"/>
  <c r="B679" i="16"/>
  <c r="B680" i="16"/>
  <c r="B681" i="16"/>
  <c r="AB681" i="16" s="1"/>
  <c r="B682" i="16"/>
  <c r="B683" i="16"/>
  <c r="B684" i="16"/>
  <c r="B685" i="16"/>
  <c r="B686" i="16"/>
  <c r="B687" i="16"/>
  <c r="B688" i="16"/>
  <c r="B689" i="16"/>
  <c r="B690" i="16"/>
  <c r="B691" i="16"/>
  <c r="B692" i="16"/>
  <c r="B693" i="16"/>
  <c r="AB693" i="16" s="1"/>
  <c r="B694" i="16"/>
  <c r="B695" i="16"/>
  <c r="B696" i="16"/>
  <c r="B697" i="16"/>
  <c r="B698" i="16"/>
  <c r="B699" i="16"/>
  <c r="B700" i="16"/>
  <c r="B701" i="16"/>
  <c r="B702" i="16"/>
  <c r="B703" i="16"/>
  <c r="B704" i="16"/>
  <c r="B705" i="16"/>
  <c r="B706" i="16"/>
  <c r="B707" i="16"/>
  <c r="B708" i="16"/>
  <c r="B709" i="16"/>
  <c r="AB709" i="16" s="1"/>
  <c r="B710" i="16"/>
  <c r="B711" i="16"/>
  <c r="B712" i="16"/>
  <c r="B713" i="16"/>
  <c r="B714" i="16"/>
  <c r="B715" i="16"/>
  <c r="AB715" i="16" s="1"/>
  <c r="B716" i="16"/>
  <c r="B717" i="16"/>
  <c r="B718" i="16"/>
  <c r="B719" i="16"/>
  <c r="AB719" i="16" s="1"/>
  <c r="B720" i="16"/>
  <c r="B721" i="16"/>
  <c r="B722" i="16"/>
  <c r="B723" i="16"/>
  <c r="B724" i="16"/>
  <c r="B725" i="16"/>
  <c r="AB725" i="16" s="1"/>
  <c r="B726" i="16"/>
  <c r="B727" i="16"/>
  <c r="AB727" i="16" s="1"/>
  <c r="B728" i="16"/>
  <c r="B729" i="16"/>
  <c r="B730" i="16"/>
  <c r="B731" i="16"/>
  <c r="AB731" i="16" s="1"/>
  <c r="B732" i="16"/>
  <c r="B733" i="16"/>
  <c r="B734" i="16"/>
  <c r="B735" i="16"/>
  <c r="AB735" i="16" s="1"/>
  <c r="B736" i="16"/>
  <c r="B737" i="16"/>
  <c r="B738" i="16"/>
  <c r="B739" i="16"/>
  <c r="B740" i="16"/>
  <c r="B741" i="16"/>
  <c r="AB741" i="16" s="1"/>
  <c r="B742" i="16"/>
  <c r="B743" i="16"/>
  <c r="B744" i="16"/>
  <c r="B745" i="16"/>
  <c r="B746" i="16"/>
  <c r="B747" i="16"/>
  <c r="B748" i="16"/>
  <c r="B749" i="16"/>
  <c r="B750" i="16"/>
  <c r="B751" i="16"/>
  <c r="AB751" i="16" s="1"/>
  <c r="B752" i="16"/>
  <c r="B753" i="16"/>
  <c r="AB753" i="16" s="1"/>
  <c r="B754" i="16"/>
  <c r="B755" i="16"/>
  <c r="B756" i="16"/>
  <c r="B757" i="16"/>
  <c r="B758" i="16"/>
  <c r="B759" i="16"/>
  <c r="AB759" i="16" s="1"/>
  <c r="B760" i="16"/>
  <c r="B761" i="16"/>
  <c r="AB761" i="16" s="1"/>
  <c r="B762" i="16"/>
  <c r="B763" i="16"/>
  <c r="B764" i="16"/>
  <c r="B765" i="16"/>
  <c r="B766" i="16"/>
  <c r="B767" i="16"/>
  <c r="AB767" i="16" s="1"/>
  <c r="B768" i="16"/>
  <c r="B769" i="16"/>
  <c r="AB769" i="16" s="1"/>
  <c r="B770" i="16"/>
  <c r="B771" i="16"/>
  <c r="B772" i="16"/>
  <c r="B773" i="16"/>
  <c r="B774" i="16"/>
  <c r="B775" i="16"/>
  <c r="B776" i="16"/>
  <c r="B777" i="16"/>
  <c r="AB777" i="16" s="1"/>
  <c r="B778" i="16"/>
  <c r="B779" i="16"/>
  <c r="AB779" i="16" s="1"/>
  <c r="B780" i="16"/>
  <c r="B781" i="16"/>
  <c r="B782" i="16"/>
  <c r="B783" i="16"/>
  <c r="AB783" i="16" s="1"/>
  <c r="B784" i="16"/>
  <c r="B785" i="16"/>
  <c r="AB785" i="16" s="1"/>
  <c r="B786" i="16"/>
  <c r="B787" i="16"/>
  <c r="B788" i="16"/>
  <c r="B789" i="16"/>
  <c r="B790" i="16"/>
  <c r="B791" i="16"/>
  <c r="AB791" i="16" s="1"/>
  <c r="B792" i="16"/>
  <c r="B793" i="16"/>
  <c r="AB793" i="16" s="1"/>
  <c r="B794" i="16"/>
  <c r="B795" i="16"/>
  <c r="B796" i="16"/>
  <c r="B797" i="16"/>
  <c r="B798" i="16"/>
  <c r="B799" i="16"/>
  <c r="AB799" i="16" s="1"/>
  <c r="B800" i="16"/>
  <c r="B801" i="16"/>
  <c r="AB801" i="16" s="1"/>
  <c r="B802" i="16"/>
  <c r="B803" i="16"/>
  <c r="B804" i="16"/>
  <c r="B805" i="16"/>
  <c r="B806" i="16"/>
  <c r="B807" i="16"/>
  <c r="B808" i="16"/>
  <c r="B809" i="16"/>
  <c r="AB809" i="16" s="1"/>
  <c r="B810" i="16"/>
  <c r="B811" i="16"/>
  <c r="B812" i="16"/>
  <c r="B813" i="16"/>
  <c r="B814" i="16"/>
  <c r="B815" i="16"/>
  <c r="B816" i="16"/>
  <c r="B817" i="16"/>
  <c r="B818" i="16"/>
  <c r="B819" i="16"/>
  <c r="B820" i="16"/>
  <c r="B821" i="16"/>
  <c r="B822" i="16"/>
  <c r="B823" i="16"/>
  <c r="AB823" i="16" s="1"/>
  <c r="B824" i="16"/>
  <c r="B825" i="16"/>
  <c r="B826" i="16"/>
  <c r="B827" i="16"/>
  <c r="B828" i="16"/>
  <c r="B829" i="16"/>
  <c r="B830" i="16"/>
  <c r="B831" i="16"/>
  <c r="AB831" i="16" s="1"/>
  <c r="B832" i="16"/>
  <c r="B833" i="16"/>
  <c r="B834" i="16"/>
  <c r="B835" i="16"/>
  <c r="B836" i="16"/>
  <c r="B837" i="16"/>
  <c r="B838" i="16"/>
  <c r="B839" i="16"/>
  <c r="AB839" i="16" s="1"/>
  <c r="B840" i="16"/>
  <c r="B841" i="16"/>
  <c r="B842" i="16"/>
  <c r="B843" i="16"/>
  <c r="AB843" i="16" s="1"/>
  <c r="B844" i="16"/>
  <c r="B845" i="16"/>
  <c r="B846" i="16"/>
  <c r="B847" i="16"/>
  <c r="B848" i="16"/>
  <c r="B849" i="16"/>
  <c r="B850" i="16"/>
  <c r="B851" i="16"/>
  <c r="B852" i="16"/>
  <c r="B853" i="16"/>
  <c r="B854" i="16"/>
  <c r="B855" i="16"/>
  <c r="AB855" i="16" s="1"/>
  <c r="B856" i="16"/>
  <c r="B857" i="16"/>
  <c r="B858" i="16"/>
  <c r="B859" i="16"/>
  <c r="B860" i="16"/>
  <c r="B861" i="16"/>
  <c r="B862" i="16"/>
  <c r="B863" i="16"/>
  <c r="AB863" i="16" s="1"/>
  <c r="B864" i="16"/>
  <c r="B865" i="16"/>
  <c r="B866" i="16"/>
  <c r="B867" i="16"/>
  <c r="B868" i="16"/>
  <c r="B869" i="16"/>
  <c r="B870" i="16"/>
  <c r="B871" i="16"/>
  <c r="AB871" i="16" s="1"/>
  <c r="B872" i="16"/>
  <c r="B873" i="16"/>
  <c r="B874" i="16"/>
  <c r="B875" i="16"/>
  <c r="B876" i="16"/>
  <c r="B877" i="16"/>
  <c r="B878" i="16"/>
  <c r="B879" i="16"/>
  <c r="B880" i="16"/>
  <c r="B881" i="16"/>
  <c r="B882" i="16"/>
  <c r="B883" i="16"/>
  <c r="B884" i="16"/>
  <c r="B885" i="16"/>
  <c r="B886" i="16"/>
  <c r="B887" i="16"/>
  <c r="AB887" i="16" s="1"/>
  <c r="B888" i="16"/>
  <c r="B889" i="16"/>
  <c r="AB889" i="16" s="1"/>
  <c r="B890" i="16"/>
  <c r="B891" i="16"/>
  <c r="AB891" i="16" s="1"/>
  <c r="B892" i="16"/>
  <c r="B893" i="16"/>
  <c r="B894" i="16"/>
  <c r="B895" i="16"/>
  <c r="AB895" i="16" s="1"/>
  <c r="B896" i="16"/>
  <c r="B897" i="16"/>
  <c r="AB897" i="16" s="1"/>
  <c r="B898" i="16"/>
  <c r="B899" i="16"/>
  <c r="B900" i="16"/>
  <c r="B901" i="16"/>
  <c r="B902" i="16"/>
  <c r="B903" i="16"/>
  <c r="AB903" i="16" s="1"/>
  <c r="B904" i="16"/>
  <c r="B905" i="16"/>
  <c r="AB905" i="16" s="1"/>
  <c r="B906" i="16"/>
  <c r="B907" i="16"/>
  <c r="AB907" i="16" s="1"/>
  <c r="B908" i="16"/>
  <c r="B909" i="16"/>
  <c r="B910" i="16"/>
  <c r="B911" i="16"/>
  <c r="B912" i="16"/>
  <c r="B913" i="16"/>
  <c r="AB913" i="16" s="1"/>
  <c r="B914" i="16"/>
  <c r="B915" i="16"/>
  <c r="B916" i="16"/>
  <c r="B917" i="16"/>
  <c r="B918" i="16"/>
  <c r="B919" i="16"/>
  <c r="AB919" i="16" s="1"/>
  <c r="B920" i="16"/>
  <c r="B921" i="16"/>
  <c r="AB921" i="16" s="1"/>
  <c r="B922" i="16"/>
  <c r="B923" i="16"/>
  <c r="AB923" i="16" s="1"/>
  <c r="B924" i="16"/>
  <c r="B925" i="16"/>
  <c r="B926" i="16"/>
  <c r="B927" i="16"/>
  <c r="AB927" i="16" s="1"/>
  <c r="B928" i="16"/>
  <c r="B929" i="16"/>
  <c r="AB929" i="16" s="1"/>
  <c r="B930" i="16"/>
  <c r="B931" i="16"/>
  <c r="B932" i="16"/>
  <c r="B933" i="16"/>
  <c r="B934" i="16"/>
  <c r="B935" i="16"/>
  <c r="AB935" i="16" s="1"/>
  <c r="B936" i="16"/>
  <c r="B937" i="16"/>
  <c r="AB937" i="16" s="1"/>
  <c r="B938" i="16"/>
  <c r="B939" i="16"/>
  <c r="B940" i="16"/>
  <c r="B941" i="16"/>
  <c r="B942" i="16"/>
  <c r="B943" i="16"/>
  <c r="AB943" i="16" s="1"/>
  <c r="B944" i="16"/>
  <c r="B945" i="16"/>
  <c r="B946" i="16"/>
  <c r="B947" i="16"/>
  <c r="B948" i="16"/>
  <c r="B949" i="16"/>
  <c r="AB949" i="16" s="1"/>
  <c r="B950" i="16"/>
  <c r="B951" i="16"/>
  <c r="B952" i="16"/>
  <c r="B953" i="16"/>
  <c r="B954" i="16"/>
  <c r="B955" i="16"/>
  <c r="AB955" i="16" s="1"/>
  <c r="B956" i="16"/>
  <c r="B957" i="16"/>
  <c r="B958" i="16"/>
  <c r="B959" i="16"/>
  <c r="AB959" i="16" s="1"/>
  <c r="B960" i="16"/>
  <c r="B961" i="16"/>
  <c r="B962" i="16"/>
  <c r="B963" i="16"/>
  <c r="B964" i="16"/>
  <c r="B965" i="16"/>
  <c r="AB965" i="16" s="1"/>
  <c r="B966" i="16"/>
  <c r="B967" i="16"/>
  <c r="AB967" i="16" s="1"/>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AB1016" i="16" s="1"/>
  <c r="B1017" i="16"/>
  <c r="B1018" i="16"/>
  <c r="B1019" i="16"/>
  <c r="B1020" i="16"/>
  <c r="AB1020" i="16" s="1"/>
  <c r="B1021" i="16"/>
  <c r="B1022" i="16"/>
  <c r="B1023" i="16"/>
  <c r="B1024" i="16"/>
  <c r="B1025" i="16"/>
  <c r="B1026" i="16"/>
  <c r="B1027" i="16"/>
  <c r="B1028" i="16"/>
  <c r="B1029" i="16"/>
  <c r="B1030" i="16"/>
  <c r="B1031" i="16"/>
  <c r="B1032" i="16"/>
  <c r="AB1032" i="16" s="1"/>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AB1056" i="16" s="1"/>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AB1084" i="16" s="1"/>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AB1108" i="16" s="1"/>
  <c r="B1109" i="16"/>
  <c r="B1110" i="16"/>
  <c r="B1111" i="16"/>
  <c r="B1112" i="16"/>
  <c r="B1113" i="16"/>
  <c r="AB1113" i="16" s="1"/>
  <c r="B1114" i="16"/>
  <c r="B1115" i="16"/>
  <c r="B1116" i="16"/>
  <c r="AB1116" i="16" s="1"/>
  <c r="B1117" i="16"/>
  <c r="B1118" i="16"/>
  <c r="B1119" i="16"/>
  <c r="B1120" i="16"/>
  <c r="B1121" i="16"/>
  <c r="AB1121" i="16" s="1"/>
  <c r="B1122" i="16"/>
  <c r="B1123" i="16"/>
  <c r="B1124" i="16"/>
  <c r="B1125" i="16"/>
  <c r="B1126" i="16"/>
  <c r="B1127" i="16"/>
  <c r="B1128" i="16"/>
  <c r="B1129" i="16"/>
  <c r="B1130" i="16"/>
  <c r="B1131" i="16"/>
  <c r="B1132" i="16"/>
  <c r="AB1132" i="16" s="1"/>
  <c r="B1133" i="16"/>
  <c r="B1134" i="16"/>
  <c r="B1135" i="16"/>
  <c r="B1136" i="16"/>
  <c r="AB1136" i="16" s="1"/>
  <c r="B1137" i="16"/>
  <c r="B1138" i="16"/>
  <c r="B1139" i="16"/>
  <c r="B1140" i="16"/>
  <c r="B1141" i="16"/>
  <c r="B1142" i="16"/>
  <c r="B1143" i="16"/>
  <c r="B1144" i="16"/>
  <c r="B1145" i="16"/>
  <c r="AB1145" i="16" s="1"/>
  <c r="B1146" i="16"/>
  <c r="B1147" i="16"/>
  <c r="B1148" i="16"/>
  <c r="B1149" i="16"/>
  <c r="B1150" i="16"/>
  <c r="B1151" i="16"/>
  <c r="B1152" i="16"/>
  <c r="B1153" i="16"/>
  <c r="AB1153" i="16" s="1"/>
  <c r="B1154" i="16"/>
  <c r="B1155" i="16"/>
  <c r="B1156" i="16"/>
  <c r="B1157" i="16"/>
  <c r="B1158" i="16"/>
  <c r="B1159" i="16"/>
  <c r="B1160" i="16"/>
  <c r="B1161" i="16"/>
  <c r="B1162" i="16"/>
  <c r="B1163" i="16"/>
  <c r="B1164" i="16"/>
  <c r="B1165" i="16"/>
  <c r="B1166" i="16"/>
  <c r="B1167" i="16"/>
  <c r="B1168" i="16"/>
  <c r="B1169" i="16"/>
  <c r="AB1169" i="16" s="1"/>
  <c r="B1170" i="16"/>
  <c r="B1171" i="16"/>
  <c r="B1172" i="16"/>
  <c r="B1173" i="16"/>
  <c r="B1174" i="16"/>
  <c r="B1175" i="16"/>
  <c r="B1176" i="16"/>
  <c r="B1177" i="16"/>
  <c r="B1178" i="16"/>
  <c r="B1179" i="16"/>
  <c r="B1180" i="16"/>
  <c r="B1181" i="16"/>
  <c r="B1182" i="16"/>
  <c r="B1183" i="16"/>
  <c r="B1184" i="16"/>
  <c r="AB1184" i="16" s="1"/>
  <c r="B1185" i="16"/>
  <c r="B1186" i="16"/>
  <c r="B1187" i="16"/>
  <c r="B1188" i="16"/>
  <c r="B1189" i="16"/>
  <c r="B1190" i="16"/>
  <c r="B1191" i="16"/>
  <c r="B1192" i="16"/>
  <c r="B1193" i="16"/>
  <c r="B1194" i="16"/>
  <c r="B1195" i="16"/>
  <c r="B1196" i="16"/>
  <c r="AB1196" i="16" s="1"/>
  <c r="B1197" i="16"/>
  <c r="B1198" i="16"/>
  <c r="B1199" i="16"/>
  <c r="B1200" i="16"/>
  <c r="B1201" i="16"/>
  <c r="AB1201" i="16" s="1"/>
  <c r="B1202" i="16"/>
  <c r="B1203" i="16"/>
  <c r="B1204" i="16"/>
  <c r="B1205" i="16"/>
  <c r="B1206" i="16"/>
  <c r="B1207" i="16"/>
  <c r="B1208" i="16"/>
  <c r="B1209" i="16"/>
  <c r="AB1209" i="16" s="1"/>
  <c r="B1210" i="16"/>
  <c r="B1211" i="16"/>
  <c r="B1212" i="16"/>
  <c r="B1213" i="16"/>
  <c r="B1214" i="16"/>
  <c r="B1215" i="16"/>
  <c r="B1216" i="16"/>
  <c r="B1217" i="16"/>
  <c r="B1218" i="16"/>
  <c r="B1219" i="16"/>
  <c r="B1220" i="16"/>
  <c r="AB1220" i="16" s="1"/>
  <c r="B1221" i="16"/>
  <c r="B1222" i="16"/>
  <c r="B1223" i="16"/>
  <c r="B1224" i="16"/>
  <c r="AB1224" i="16" s="1"/>
  <c r="B1225" i="16"/>
  <c r="B1226" i="16"/>
  <c r="B1227" i="16"/>
  <c r="B1228" i="16"/>
  <c r="B1229" i="16"/>
  <c r="B1230" i="16"/>
  <c r="B1231" i="16"/>
  <c r="B1232" i="16"/>
  <c r="AB1232" i="16" s="1"/>
  <c r="B1233" i="16"/>
  <c r="AB1233" i="16" s="1"/>
  <c r="B1234" i="16"/>
  <c r="B1235" i="16"/>
  <c r="B1236" i="16"/>
  <c r="B1237" i="16"/>
  <c r="B1238" i="16"/>
  <c r="B1239" i="16"/>
  <c r="B1240" i="16"/>
  <c r="B1241" i="16"/>
  <c r="AB1241" i="16" s="1"/>
  <c r="B1242" i="16"/>
  <c r="B1243" i="16"/>
  <c r="B1244" i="16"/>
  <c r="B1245" i="16"/>
  <c r="B1246" i="16"/>
  <c r="B1247" i="16"/>
  <c r="B1248" i="16"/>
  <c r="B1249" i="16"/>
  <c r="B1250" i="16"/>
  <c r="B1251" i="16"/>
  <c r="B1252" i="16"/>
  <c r="AB1252" i="16" s="1"/>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AB1281" i="16" s="1"/>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AB1305" i="16" s="1"/>
  <c r="B1306" i="16"/>
  <c r="B1307" i="16"/>
  <c r="B1308" i="16"/>
  <c r="B1309" i="16"/>
  <c r="B1310" i="16"/>
  <c r="B1311" i="16"/>
  <c r="B1312" i="16"/>
  <c r="B1313" i="16"/>
  <c r="AB1313" i="16" s="1"/>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AB1345" i="16" s="1"/>
  <c r="B1346" i="16"/>
  <c r="B1347" i="16"/>
  <c r="B1348" i="16"/>
  <c r="B1349" i="16"/>
  <c r="B1350" i="16"/>
  <c r="B1351" i="16"/>
  <c r="B1352" i="16"/>
  <c r="B1353" i="16"/>
  <c r="AB1353" i="16" s="1"/>
  <c r="B1354" i="16"/>
  <c r="B1355" i="16"/>
  <c r="B1356" i="16"/>
  <c r="B1357" i="16"/>
  <c r="B1358" i="16"/>
  <c r="B1359" i="16"/>
  <c r="B1360" i="16"/>
  <c r="B1361" i="16"/>
  <c r="AB1361" i="16" s="1"/>
  <c r="B1362" i="16"/>
  <c r="B1363" i="16"/>
  <c r="B1364" i="16"/>
  <c r="B1365" i="16"/>
  <c r="B1366" i="16"/>
  <c r="B1367" i="16"/>
  <c r="B1368" i="16"/>
  <c r="B1369" i="16"/>
  <c r="AB1369" i="16" s="1"/>
  <c r="B1370" i="16"/>
  <c r="B1371" i="16"/>
  <c r="B1372" i="16"/>
  <c r="B1373" i="16"/>
  <c r="AB1373" i="16" s="1"/>
  <c r="B1374" i="16"/>
  <c r="B1375" i="16"/>
  <c r="B1376" i="16"/>
  <c r="B1377" i="16"/>
  <c r="AB1377" i="16" s="1"/>
  <c r="B1378" i="16"/>
  <c r="B1379" i="16"/>
  <c r="B1380" i="16"/>
  <c r="B1381" i="16"/>
  <c r="B1382" i="16"/>
  <c r="B1383" i="16"/>
  <c r="B1384" i="16"/>
  <c r="B1385" i="16"/>
  <c r="AB1385" i="16" s="1"/>
  <c r="B1386" i="16"/>
  <c r="B1387" i="16"/>
  <c r="B1388" i="16"/>
  <c r="B1389" i="16"/>
  <c r="AB1389" i="16" s="1"/>
  <c r="B1390" i="16"/>
  <c r="B1391" i="16"/>
  <c r="B1392" i="16"/>
  <c r="B1393" i="16"/>
  <c r="AB1393" i="16" s="1"/>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AB1425" i="16" s="1"/>
  <c r="B1426" i="16"/>
  <c r="B1427" i="16"/>
  <c r="B1428" i="16"/>
  <c r="B1429" i="16"/>
  <c r="B1430" i="16"/>
  <c r="B1431" i="16"/>
  <c r="B1432" i="16"/>
  <c r="B1433" i="16"/>
  <c r="AB1433" i="16" s="1"/>
  <c r="B1434" i="16"/>
  <c r="B1435" i="16"/>
  <c r="B1436" i="16"/>
  <c r="B1437" i="16"/>
  <c r="AB1437" i="16" s="1"/>
  <c r="B1438" i="16"/>
  <c r="B1439" i="16"/>
  <c r="B1440" i="16"/>
  <c r="B1441" i="16"/>
  <c r="AB1441" i="16" s="1"/>
  <c r="B1442" i="16"/>
  <c r="B1443" i="16"/>
  <c r="B1444" i="16"/>
  <c r="B1445" i="16"/>
  <c r="AB1445" i="16" s="1"/>
  <c r="B1446" i="16"/>
  <c r="B1447" i="16"/>
  <c r="B1448" i="16"/>
  <c r="B1449" i="16"/>
  <c r="AB1449" i="16" s="1"/>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AB1473" i="16" s="1"/>
  <c r="B1474" i="16"/>
  <c r="B1475" i="16"/>
  <c r="B1476" i="16"/>
  <c r="B1477" i="16"/>
  <c r="AB1477" i="16" s="1"/>
  <c r="B1478" i="16"/>
  <c r="B1479" i="16"/>
  <c r="B1480" i="16"/>
  <c r="B1481" i="16"/>
  <c r="AB1481" i="16" s="1"/>
  <c r="B1482" i="16"/>
  <c r="B1483" i="16"/>
  <c r="B1484" i="16"/>
  <c r="B1485" i="16"/>
  <c r="B1486" i="16"/>
  <c r="B1487" i="16"/>
  <c r="B1488" i="16"/>
  <c r="B1489" i="16"/>
  <c r="AB1489" i="16" s="1"/>
  <c r="B1490" i="16"/>
  <c r="B1491" i="16"/>
  <c r="B1492" i="16"/>
  <c r="B1493" i="16"/>
  <c r="AB1493" i="16" s="1"/>
  <c r="B1494" i="16"/>
  <c r="B1495" i="16"/>
  <c r="B1496" i="16"/>
  <c r="B1497" i="16"/>
  <c r="AB1497" i="16" s="1"/>
  <c r="B1498" i="16"/>
  <c r="B1499" i="16"/>
  <c r="B1500" i="16"/>
  <c r="B1501" i="16"/>
  <c r="AB1501" i="16" s="1"/>
  <c r="B1502" i="16"/>
  <c r="B1503" i="16"/>
  <c r="B1504" i="16"/>
  <c r="B1505" i="16"/>
  <c r="AB1505" i="16" s="1"/>
  <c r="B1506" i="16"/>
  <c r="B1507" i="16"/>
  <c r="B1508" i="16"/>
  <c r="B1509" i="16"/>
  <c r="AB1509" i="16" s="1"/>
  <c r="B1510" i="16"/>
  <c r="B1511" i="16"/>
  <c r="B1512" i="16"/>
  <c r="B1513" i="16"/>
  <c r="B1514" i="16"/>
  <c r="B1515" i="16"/>
  <c r="B1516" i="16"/>
  <c r="B1517" i="16"/>
  <c r="AB1517" i="16" s="1"/>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AB1561" i="16" s="1"/>
  <c r="B1562" i="16"/>
  <c r="B1563" i="16"/>
  <c r="B1564" i="16"/>
  <c r="B1565" i="16"/>
  <c r="AB1565" i="16" s="1"/>
  <c r="B1566" i="16"/>
  <c r="B1567" i="16"/>
  <c r="B1568" i="16"/>
  <c r="B1569" i="16"/>
  <c r="AB1569" i="16" s="1"/>
  <c r="B1570" i="16"/>
  <c r="B1571" i="16"/>
  <c r="B1572" i="16"/>
  <c r="B1573" i="16"/>
  <c r="B1574" i="16"/>
  <c r="B1575" i="16"/>
  <c r="B1576" i="16"/>
  <c r="B1577" i="16"/>
  <c r="AB1577" i="16" s="1"/>
  <c r="B1578" i="16"/>
  <c r="B1579" i="16"/>
  <c r="B1580" i="16"/>
  <c r="B1581" i="16"/>
  <c r="B1582" i="16"/>
  <c r="B1583" i="16"/>
  <c r="B1584" i="16"/>
  <c r="B1585" i="16"/>
  <c r="AB1585" i="16" s="1"/>
  <c r="B1586" i="16"/>
  <c r="B1587" i="16"/>
  <c r="B1588" i="16"/>
  <c r="B1589" i="16"/>
  <c r="B1590" i="16"/>
  <c r="B1591" i="16"/>
  <c r="B1592" i="16"/>
  <c r="B1593" i="16"/>
  <c r="AB1593" i="16" s="1"/>
  <c r="B1594" i="16"/>
  <c r="B1595" i="16"/>
  <c r="B1596" i="16"/>
  <c r="B1597" i="16"/>
  <c r="B1598" i="16"/>
  <c r="B1599" i="16"/>
  <c r="B1600" i="16"/>
  <c r="B1601" i="16"/>
  <c r="AB1601" i="16" s="1"/>
  <c r="B1602" i="16"/>
  <c r="B1603" i="16"/>
  <c r="B1604" i="16"/>
  <c r="B1605" i="16"/>
  <c r="B1606" i="16"/>
  <c r="B1607" i="16"/>
  <c r="B1608" i="16"/>
  <c r="B1609" i="16"/>
  <c r="AB1609" i="16" s="1"/>
  <c r="B1610" i="16"/>
  <c r="B1611" i="16"/>
  <c r="B1612" i="16"/>
  <c r="B1613" i="16"/>
  <c r="B1614" i="16"/>
  <c r="B1615" i="16"/>
  <c r="B1616" i="16"/>
  <c r="B1617" i="16"/>
  <c r="AB1617" i="16" s="1"/>
  <c r="B1618" i="16"/>
  <c r="B1619" i="16"/>
  <c r="B1620" i="16"/>
  <c r="B1621" i="16"/>
  <c r="B1622" i="16"/>
  <c r="B1623" i="16"/>
  <c r="B1624" i="16"/>
  <c r="B1625" i="16"/>
  <c r="AB1625" i="16" s="1"/>
  <c r="B1626" i="16"/>
  <c r="B1627" i="16"/>
  <c r="B1628" i="16"/>
  <c r="B1629" i="16"/>
  <c r="B1630" i="16"/>
  <c r="B1631" i="16"/>
  <c r="B1632" i="16"/>
  <c r="B1633" i="16"/>
  <c r="B1634" i="16"/>
  <c r="B1635" i="16"/>
  <c r="B1636" i="16"/>
  <c r="B1637" i="16"/>
  <c r="AB1637" i="16" s="1"/>
  <c r="B1638" i="16"/>
  <c r="B1639" i="16"/>
  <c r="B1640" i="16"/>
  <c r="B1641" i="16"/>
  <c r="AB1641" i="16" s="1"/>
  <c r="B1642" i="16"/>
  <c r="B1643" i="16"/>
  <c r="B1644" i="16"/>
  <c r="B1645" i="16"/>
  <c r="AB1645" i="16" s="1"/>
  <c r="B1646" i="16"/>
  <c r="B1647" i="16"/>
  <c r="B1648" i="16"/>
  <c r="B1649" i="16"/>
  <c r="B1650" i="16"/>
  <c r="B1651" i="16"/>
  <c r="B1652" i="16"/>
  <c r="B1653" i="16"/>
  <c r="B1654" i="16"/>
  <c r="B1655" i="16"/>
  <c r="B1656" i="16"/>
  <c r="B1657" i="16"/>
  <c r="AB1657" i="16" s="1"/>
  <c r="B1658" i="16"/>
  <c r="B1659" i="16"/>
  <c r="B1660" i="16"/>
  <c r="B1661" i="16"/>
  <c r="AB1661" i="16" s="1"/>
  <c r="B1662" i="16"/>
  <c r="B1663" i="16"/>
  <c r="B1664" i="16"/>
  <c r="B1665" i="16"/>
  <c r="B1666" i="16"/>
  <c r="B1667" i="16"/>
  <c r="B1668" i="16"/>
  <c r="B1669" i="16"/>
  <c r="B1670" i="16"/>
  <c r="B1671" i="16"/>
  <c r="B1672" i="16"/>
  <c r="B1673" i="16"/>
  <c r="B1674" i="16"/>
  <c r="B1675" i="16"/>
  <c r="B1676" i="16"/>
  <c r="B1677" i="16"/>
  <c r="AB1677" i="16" s="1"/>
  <c r="B1678" i="16"/>
  <c r="B1679" i="16"/>
  <c r="B1680" i="16"/>
  <c r="B1681" i="16"/>
  <c r="AB1681" i="16" s="1"/>
  <c r="B1682" i="16"/>
  <c r="B1683" i="16"/>
  <c r="B1684" i="16"/>
  <c r="B1685" i="16"/>
  <c r="B1686" i="16"/>
  <c r="B1687" i="16"/>
  <c r="B1688" i="16"/>
  <c r="B1689" i="16"/>
  <c r="B1690" i="16"/>
  <c r="B1691" i="16"/>
  <c r="B1692" i="16"/>
  <c r="B1693" i="16"/>
  <c r="AB1693" i="16" s="1"/>
  <c r="B1694" i="16"/>
  <c r="B1695" i="16"/>
  <c r="B1696" i="16"/>
  <c r="B1697" i="16"/>
  <c r="AB1697" i="16" s="1"/>
  <c r="B1698" i="16"/>
  <c r="B1699" i="16"/>
  <c r="B1700" i="16"/>
  <c r="B1701" i="16"/>
  <c r="AB1701" i="16" s="1"/>
  <c r="B1702" i="16"/>
  <c r="B1703" i="16"/>
  <c r="B1704" i="16"/>
  <c r="B1705" i="16"/>
  <c r="AB1705" i="16" s="1"/>
  <c r="B1706" i="16"/>
  <c r="B1707" i="16"/>
  <c r="B1708" i="16"/>
  <c r="B1709" i="16"/>
  <c r="B1710" i="16"/>
  <c r="B1711" i="16"/>
  <c r="B1712" i="16"/>
  <c r="B1713" i="16"/>
  <c r="B1714" i="16"/>
  <c r="B1715" i="16"/>
  <c r="B1716" i="16"/>
  <c r="B1717" i="16"/>
  <c r="B1718" i="16"/>
  <c r="B1719" i="16"/>
  <c r="B1720" i="16"/>
  <c r="B1721" i="16"/>
  <c r="AB1721" i="16" s="1"/>
  <c r="B1722" i="16"/>
  <c r="B1723" i="16"/>
  <c r="B1724" i="16"/>
  <c r="B1725" i="16"/>
  <c r="B1726" i="16"/>
  <c r="B1727" i="16"/>
  <c r="B1728" i="16"/>
  <c r="B1729" i="16"/>
  <c r="AB1729" i="16" s="1"/>
  <c r="B1730" i="16"/>
  <c r="B1731" i="16"/>
  <c r="B1732" i="16"/>
  <c r="B1733" i="16"/>
  <c r="AB1733" i="16" s="1"/>
  <c r="B1734" i="16"/>
  <c r="B1735" i="16"/>
  <c r="B1736" i="16"/>
  <c r="B1737" i="16"/>
  <c r="AB1737" i="16" s="1"/>
  <c r="B1738" i="16"/>
  <c r="B1739" i="16"/>
  <c r="B1740" i="16"/>
  <c r="B1741" i="16"/>
  <c r="B1742" i="16"/>
  <c r="B1743" i="16"/>
  <c r="B1744" i="16"/>
  <c r="B1745" i="16"/>
  <c r="AB1745" i="16" s="1"/>
  <c r="B1746" i="16"/>
  <c r="B1747" i="16"/>
  <c r="B1748" i="16"/>
  <c r="B1749" i="16"/>
  <c r="B1750" i="16"/>
  <c r="B1751" i="16"/>
  <c r="B1752" i="16"/>
  <c r="B1753" i="16"/>
  <c r="B1754" i="16"/>
  <c r="B1755" i="16"/>
  <c r="B1756" i="16"/>
  <c r="B1757" i="16"/>
  <c r="AB1757" i="16" s="1"/>
  <c r="B1758" i="16"/>
  <c r="B1759" i="16"/>
  <c r="B1760" i="16"/>
  <c r="B1761" i="16"/>
  <c r="AB1761" i="16" s="1"/>
  <c r="B1762" i="16"/>
  <c r="B1763" i="16"/>
  <c r="B1764" i="16"/>
  <c r="B1765" i="16"/>
  <c r="AB1765" i="16" s="1"/>
  <c r="B1766" i="16"/>
  <c r="B1767" i="16"/>
  <c r="B1768" i="16"/>
  <c r="B1769" i="16"/>
  <c r="AB1769" i="16" s="1"/>
  <c r="B1770" i="16"/>
  <c r="B1771" i="16"/>
  <c r="B1772" i="16"/>
  <c r="B1773" i="16"/>
  <c r="B1774" i="16"/>
  <c r="B1775" i="16"/>
  <c r="B1776" i="16"/>
  <c r="B1777" i="16"/>
  <c r="AB1777" i="16" s="1"/>
  <c r="B1778" i="16"/>
  <c r="B1779" i="16"/>
  <c r="B1780" i="16"/>
  <c r="B1781" i="16"/>
  <c r="B1782" i="16"/>
  <c r="B1783" i="16"/>
  <c r="B1784" i="16"/>
  <c r="B1785" i="16"/>
  <c r="B1786" i="16"/>
  <c r="B1787" i="16"/>
  <c r="B1788" i="16"/>
  <c r="B1789" i="16"/>
  <c r="AB1789" i="16" s="1"/>
  <c r="B1790" i="16"/>
  <c r="B1791" i="16"/>
  <c r="B1792" i="16"/>
  <c r="B1793" i="16"/>
  <c r="AB1793" i="16" s="1"/>
  <c r="B1794" i="16"/>
  <c r="B1795" i="16"/>
  <c r="B1796" i="16"/>
  <c r="B1797" i="16"/>
  <c r="AB1797" i="16" s="1"/>
  <c r="B1798" i="16"/>
  <c r="B1799" i="16"/>
  <c r="B1800" i="16"/>
  <c r="B1801" i="16"/>
  <c r="B1802" i="16"/>
  <c r="B1803" i="16"/>
  <c r="B1804" i="16"/>
  <c r="B1805" i="16"/>
  <c r="AB1805" i="16" s="1"/>
  <c r="B1806" i="16"/>
  <c r="B1807" i="16"/>
  <c r="B1808" i="16"/>
  <c r="B1809" i="16"/>
  <c r="B1810" i="16"/>
  <c r="B1811" i="16"/>
  <c r="B1812" i="16"/>
  <c r="B1813" i="16"/>
  <c r="B1814" i="16"/>
  <c r="B1815" i="16"/>
  <c r="B1816" i="16"/>
  <c r="B1817" i="16"/>
  <c r="AB1817" i="16" s="1"/>
  <c r="B1818" i="16"/>
  <c r="B1819" i="16"/>
  <c r="B1820" i="16"/>
  <c r="B1821" i="16"/>
  <c r="B1822" i="16"/>
  <c r="B1823" i="16"/>
  <c r="B1824" i="16"/>
  <c r="B1825" i="16"/>
  <c r="AB1825" i="16" s="1"/>
  <c r="B1826" i="16"/>
  <c r="B1827" i="16"/>
  <c r="B1828" i="16"/>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AB1853" i="16" s="1"/>
  <c r="B1854" i="16"/>
  <c r="B1855" i="16"/>
  <c r="B1856" i="16"/>
  <c r="B1857" i="16"/>
  <c r="B1858" i="16"/>
  <c r="B1859" i="16"/>
  <c r="B1860" i="16"/>
  <c r="B1861" i="16"/>
  <c r="B1862" i="16"/>
  <c r="B1863" i="16"/>
  <c r="B1864" i="16"/>
  <c r="B1865" i="16"/>
  <c r="AB1865" i="16" s="1"/>
  <c r="B1866" i="16"/>
  <c r="B1867" i="16"/>
  <c r="B1868" i="16"/>
  <c r="B1869" i="16"/>
  <c r="B1870" i="16"/>
  <c r="B1871" i="16"/>
  <c r="B1872" i="16"/>
  <c r="B1873" i="16"/>
  <c r="AB1873" i="16" s="1"/>
  <c r="B1874" i="16"/>
  <c r="B1875" i="16"/>
  <c r="B1876" i="16"/>
  <c r="B1877" i="16"/>
  <c r="B1878" i="16"/>
  <c r="B1879" i="16"/>
  <c r="B1880" i="16"/>
  <c r="B1881" i="16"/>
  <c r="B1882" i="16"/>
  <c r="B1883" i="16"/>
  <c r="B1884" i="16"/>
  <c r="B1885" i="16"/>
  <c r="AB1885" i="16" s="1"/>
  <c r="B1886" i="16"/>
  <c r="B1887" i="16"/>
  <c r="B1888" i="16"/>
  <c r="B1889" i="16"/>
  <c r="AB1889" i="16" s="1"/>
  <c r="B1890" i="16"/>
  <c r="B1891" i="16"/>
  <c r="B1892" i="16"/>
  <c r="B1893" i="16"/>
  <c r="AB1893" i="16" s="1"/>
  <c r="B1894" i="16"/>
  <c r="B1895" i="16"/>
  <c r="B1896" i="16"/>
  <c r="B1897" i="16"/>
  <c r="B1898" i="16"/>
  <c r="B1899" i="16"/>
  <c r="B1900" i="16"/>
  <c r="B1901" i="16"/>
  <c r="B1902" i="16"/>
  <c r="B1903" i="16"/>
  <c r="B1904" i="16"/>
  <c r="B1905" i="16"/>
  <c r="B1906" i="16"/>
  <c r="B1907" i="16"/>
  <c r="B1908" i="16"/>
  <c r="B1909" i="16"/>
  <c r="AB1909" i="16" s="1"/>
  <c r="B1910" i="16"/>
  <c r="B1911" i="16"/>
  <c r="B1912" i="16"/>
  <c r="B1913" i="16"/>
  <c r="B1914" i="16"/>
  <c r="B1915" i="16"/>
  <c r="B1916" i="16"/>
  <c r="B1917" i="16"/>
  <c r="B1918" i="16"/>
  <c r="B1919" i="16"/>
  <c r="B1920" i="16"/>
  <c r="B1921" i="16"/>
  <c r="B1922" i="16"/>
  <c r="B1923" i="16"/>
  <c r="B1924" i="16"/>
  <c r="B1925" i="16"/>
  <c r="B1926" i="16"/>
  <c r="B1927" i="16"/>
  <c r="B1928" i="16"/>
  <c r="B1929" i="16"/>
  <c r="AB1929" i="16" s="1"/>
  <c r="B1930" i="16"/>
  <c r="B1931" i="16"/>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B1976" i="16"/>
  <c r="B1977" i="16"/>
  <c r="B1978" i="16"/>
  <c r="B1979" i="16"/>
  <c r="B1980" i="16"/>
  <c r="AB1980" i="16" s="1"/>
  <c r="B1981" i="16"/>
  <c r="B1982" i="16"/>
  <c r="B1983" i="16"/>
  <c r="B1984" i="16"/>
  <c r="B1985" i="16"/>
  <c r="B1986" i="16"/>
  <c r="B1987" i="16"/>
  <c r="B1988" i="16"/>
  <c r="B1989" i="16"/>
  <c r="B1990" i="16"/>
  <c r="B1991" i="16"/>
  <c r="B1992" i="16"/>
  <c r="B1993" i="16"/>
  <c r="AB1993" i="16" s="1"/>
  <c r="B1994" i="16"/>
  <c r="B1995" i="16"/>
  <c r="B1996" i="16"/>
  <c r="B1997" i="16"/>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B2033" i="16"/>
  <c r="B2034" i="16"/>
  <c r="B2035" i="16"/>
  <c r="B2036" i="16"/>
  <c r="B2037" i="16"/>
  <c r="B2038" i="16"/>
  <c r="B2039" i="16"/>
  <c r="AB2039" i="16" s="1"/>
  <c r="B2040" i="16"/>
  <c r="B2041" i="16"/>
  <c r="B2042" i="16"/>
  <c r="B2043" i="16"/>
  <c r="B2044" i="16"/>
  <c r="B2045" i="16"/>
  <c r="B2046" i="16"/>
  <c r="B2047" i="16"/>
  <c r="AB2047" i="16" s="1"/>
  <c r="B2048" i="16"/>
  <c r="B2049" i="16"/>
  <c r="B2050" i="16"/>
  <c r="B2051" i="16"/>
  <c r="AB2051" i="16" s="1"/>
  <c r="B2052" i="16"/>
  <c r="B2053" i="16"/>
  <c r="B2054" i="16"/>
  <c r="B2055" i="16"/>
  <c r="AB2055" i="16" s="1"/>
  <c r="B2056" i="16"/>
  <c r="B2057" i="16"/>
  <c r="B2058" i="16"/>
  <c r="B2059" i="16"/>
  <c r="B2060" i="16"/>
  <c r="B2061" i="16"/>
  <c r="B2062" i="16"/>
  <c r="B2063" i="16"/>
  <c r="AB2063" i="16" s="1"/>
  <c r="B2064" i="16"/>
  <c r="B2065" i="16"/>
  <c r="B2066" i="16"/>
  <c r="B2067" i="16"/>
  <c r="B2068" i="16"/>
  <c r="B2069" i="16"/>
  <c r="B2070" i="16"/>
  <c r="B2071" i="16"/>
  <c r="AB2071" i="16" s="1"/>
  <c r="B2072" i="16"/>
  <c r="B2073" i="16"/>
  <c r="B2074" i="16"/>
  <c r="B2075" i="16"/>
  <c r="B2076" i="16"/>
  <c r="B2077" i="16"/>
  <c r="B2078" i="16"/>
  <c r="B2079" i="16"/>
  <c r="AB2079" i="16" s="1"/>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AB2135" i="16" s="1"/>
  <c r="B2136" i="16"/>
  <c r="B2137" i="16"/>
  <c r="B2138" i="16"/>
  <c r="B2139" i="16"/>
  <c r="B2140" i="16"/>
  <c r="B2141" i="16"/>
  <c r="B2142" i="16"/>
  <c r="B2143" i="16"/>
  <c r="AB2143" i="16" s="1"/>
  <c r="B2144" i="16"/>
  <c r="B2145" i="16"/>
  <c r="B2146" i="16"/>
  <c r="B2147" i="16"/>
  <c r="B2148" i="16"/>
  <c r="B2149" i="16"/>
  <c r="B2150" i="16"/>
  <c r="B2151" i="16"/>
  <c r="AB2151" i="16" s="1"/>
  <c r="B2152" i="16"/>
  <c r="B2153" i="16"/>
  <c r="B2154" i="16"/>
  <c r="B2155" i="16"/>
  <c r="AB2155" i="16" s="1"/>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AB2191" i="16" s="1"/>
  <c r="B2192" i="16"/>
  <c r="B2193" i="16"/>
  <c r="B2194" i="16"/>
  <c r="B2195" i="16"/>
  <c r="AB2195" i="16" s="1"/>
  <c r="B2196" i="16"/>
  <c r="B2197" i="16"/>
  <c r="B2198" i="16"/>
  <c r="B2199" i="16"/>
  <c r="AB2199" i="16" s="1"/>
  <c r="B2200" i="16"/>
  <c r="B2201" i="16"/>
  <c r="B2202" i="16"/>
  <c r="B2203" i="16"/>
  <c r="B2204" i="16"/>
  <c r="B2205" i="16"/>
  <c r="B2206" i="16"/>
  <c r="B2207" i="16"/>
  <c r="B2208" i="16"/>
  <c r="B2209" i="16"/>
  <c r="B2210" i="16"/>
  <c r="B2211" i="16"/>
  <c r="B2212" i="16"/>
  <c r="B2213" i="16"/>
  <c r="B2214" i="16"/>
  <c r="B2215" i="16"/>
  <c r="B2216" i="16"/>
  <c r="B2217" i="16"/>
  <c r="B2218" i="16"/>
  <c r="B2219" i="16"/>
  <c r="AB2219" i="16" s="1"/>
  <c r="B2220" i="16"/>
  <c r="B2221" i="16"/>
  <c r="B2222" i="16"/>
  <c r="B2223" i="16"/>
  <c r="B2224" i="16"/>
  <c r="B2225" i="16"/>
  <c r="B2226" i="16"/>
  <c r="B2227" i="16"/>
  <c r="B2228" i="16"/>
  <c r="B2229" i="16"/>
  <c r="B2230" i="16"/>
  <c r="B2231" i="16"/>
  <c r="AB2231" i="16" s="1"/>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AB2303" i="16" s="1"/>
  <c r="B2304" i="16"/>
  <c r="B2305" i="16"/>
  <c r="B2306" i="16"/>
  <c r="B2307" i="16"/>
  <c r="AB2307" i="16" s="1"/>
  <c r="B2308" i="16"/>
  <c r="B2309" i="16"/>
  <c r="B2310" i="16"/>
  <c r="B2311" i="16"/>
  <c r="AB2311" i="16" s="1"/>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AB2339" i="16" s="1"/>
  <c r="B2340" i="16"/>
  <c r="B2341" i="16"/>
  <c r="B2342" i="16"/>
  <c r="B2343" i="16"/>
  <c r="AB2343" i="16" s="1"/>
  <c r="B2344" i="16"/>
  <c r="B2345" i="16"/>
  <c r="B2346" i="16"/>
  <c r="B2347" i="16"/>
  <c r="B2348" i="16"/>
  <c r="B2349" i="16"/>
  <c r="B2350" i="16"/>
  <c r="B2351" i="16"/>
  <c r="AB2351" i="16" s="1"/>
  <c r="B2352" i="16"/>
  <c r="B2353" i="16"/>
  <c r="B2354" i="16"/>
  <c r="B2355" i="16"/>
  <c r="B2356" i="16"/>
  <c r="B2357" i="16"/>
  <c r="B2358" i="16"/>
  <c r="B2359" i="16"/>
  <c r="B2360" i="16"/>
  <c r="B2361" i="16"/>
  <c r="B2362" i="16"/>
  <c r="B2363" i="16"/>
  <c r="B2364" i="16"/>
  <c r="B2365" i="16"/>
  <c r="B2366" i="16"/>
  <c r="B2367" i="16"/>
  <c r="B2368" i="16"/>
  <c r="B2369" i="16"/>
  <c r="B2370" i="16"/>
  <c r="B2371" i="16"/>
  <c r="AB2371" i="16" s="1"/>
  <c r="B2372" i="16"/>
  <c r="B2373" i="16"/>
  <c r="B2374" i="16"/>
  <c r="B2375" i="16"/>
  <c r="AB2375" i="16" s="1"/>
  <c r="B2376" i="16"/>
  <c r="B2377" i="16"/>
  <c r="B2378" i="16"/>
  <c r="B2379" i="16"/>
  <c r="B2380" i="16"/>
  <c r="B2381" i="16"/>
  <c r="B2382" i="16"/>
  <c r="B2383" i="16"/>
  <c r="B2384" i="16"/>
  <c r="B2385" i="16"/>
  <c r="B2386" i="16"/>
  <c r="B2387" i="16"/>
  <c r="B2388" i="16"/>
  <c r="B2389" i="16"/>
  <c r="B2390" i="16"/>
  <c r="B2391" i="16"/>
  <c r="B2392" i="16"/>
  <c r="B2393" i="16"/>
  <c r="AB2393" i="16" s="1"/>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0" i="10"/>
  <c r="J505" i="14"/>
  <c r="K505" i="14"/>
  <c r="J504" i="14"/>
  <c r="K504" i="14"/>
  <c r="K346" i="14"/>
  <c r="J346" i="14"/>
  <c r="K345" i="14"/>
  <c r="J345" i="14"/>
  <c r="J280" i="14"/>
  <c r="K280" i="14"/>
  <c r="J279" i="14"/>
  <c r="K279" i="14"/>
  <c r="G322" i="16"/>
  <c r="J342" i="16"/>
  <c r="R422" i="16"/>
  <c r="G486" i="16"/>
  <c r="J490" i="16"/>
  <c r="R510" i="16"/>
  <c r="K363" i="14"/>
  <c r="J364" i="14"/>
  <c r="J363" i="14"/>
  <c r="K111" i="14"/>
  <c r="J111" i="14"/>
  <c r="A34" i="13"/>
  <c r="A32" i="13"/>
  <c r="A31" i="13"/>
  <c r="P3" i="4"/>
  <c r="A30" i="13"/>
  <c r="A29" i="13"/>
  <c r="A28" i="13"/>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F1080" i="16"/>
  <c r="R1108" i="16"/>
  <c r="E1164" i="16"/>
  <c r="X1164" i="16" s="1"/>
  <c r="H1208" i="16"/>
  <c r="I1252" i="16"/>
  <c r="I1422" i="16"/>
  <c r="I1450" i="16"/>
  <c r="F1478" i="16"/>
  <c r="R1518" i="16"/>
  <c r="G1526" i="16"/>
  <c r="J1532" i="16"/>
  <c r="I1534" i="16"/>
  <c r="F1572" i="16"/>
  <c r="G1574" i="16"/>
  <c r="G1606" i="16"/>
  <c r="F1662" i="16"/>
  <c r="F1670" i="16"/>
  <c r="G1758" i="16"/>
  <c r="I1766" i="16"/>
  <c r="F1774" i="16"/>
  <c r="F1786" i="16"/>
  <c r="H1838" i="16"/>
  <c r="F1862" i="16"/>
  <c r="I1902" i="16"/>
  <c r="H2142" i="16"/>
  <c r="R2374" i="16"/>
  <c r="J2454"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C9" i="3" s="1"/>
  <c r="A2" i="13"/>
  <c r="AB2476" i="16"/>
  <c r="B21" i="10"/>
  <c r="B16" i="10"/>
  <c r="J6" i="14"/>
  <c r="J9" i="14"/>
  <c r="J10" i="14"/>
  <c r="J11" i="14"/>
  <c r="J5" i="14"/>
  <c r="K5" i="14"/>
  <c r="J7" i="14"/>
  <c r="J8" i="14"/>
  <c r="D11" i="4"/>
  <c r="B4" i="10"/>
  <c r="G4" i="10" s="1"/>
  <c r="H4" i="10" s="1"/>
  <c r="D4" i="10" s="1"/>
  <c r="B5" i="10"/>
  <c r="F6" i="10" s="1"/>
  <c r="B17" i="10"/>
  <c r="F22" i="10" s="1"/>
  <c r="B18" i="10"/>
  <c r="B51" i="10"/>
  <c r="G51" i="10"/>
  <c r="B52" i="10"/>
  <c r="G52" i="10" s="1"/>
  <c r="B6" i="10"/>
  <c r="G6" i="10" s="1"/>
  <c r="B22" i="10"/>
  <c r="G22" i="10" s="1"/>
  <c r="B23" i="10"/>
  <c r="G23" i="10" s="1"/>
  <c r="B28" i="10"/>
  <c r="G28" i="10" s="1"/>
  <c r="B9" i="10"/>
  <c r="G9" i="10"/>
  <c r="H9" i="10" s="1"/>
  <c r="D9" i="10" s="1"/>
  <c r="B8" i="10"/>
  <c r="G8" i="10" s="1"/>
  <c r="H8" i="10" s="1"/>
  <c r="D8" i="10" s="1"/>
  <c r="B7" i="10"/>
  <c r="G7" i="10" s="1"/>
  <c r="H7" i="10" s="1"/>
  <c r="D7" i="10" s="1"/>
  <c r="B13" i="10"/>
  <c r="G13" i="10"/>
  <c r="H13" i="10" s="1"/>
  <c r="D13" i="10" s="1"/>
  <c r="B12" i="10"/>
  <c r="G12" i="10" s="1"/>
  <c r="H12" i="10" s="1"/>
  <c r="D12" i="10" s="1"/>
  <c r="G61" i="10"/>
  <c r="B61" i="10"/>
  <c r="B31" i="10"/>
  <c r="G31" i="10" s="1"/>
  <c r="B32" i="10"/>
  <c r="G32" i="10" s="1"/>
  <c r="B33" i="10"/>
  <c r="G33" i="10" s="1"/>
  <c r="B30" i="10"/>
  <c r="G30" i="10" s="1"/>
  <c r="B11" i="10"/>
  <c r="G11" i="10" s="1"/>
  <c r="H11" i="10" s="1"/>
  <c r="D11" i="10" s="1"/>
  <c r="B10" i="10"/>
  <c r="G10" i="10" s="1"/>
  <c r="H10" i="10" s="1"/>
  <c r="D10" i="10" s="1"/>
  <c r="A5" i="4"/>
  <c r="B60" i="10"/>
  <c r="G60" i="10" s="1"/>
  <c r="B59" i="10"/>
  <c r="G59" i="10" s="1"/>
  <c r="B58" i="10"/>
  <c r="G58" i="10" s="1"/>
  <c r="B56" i="10"/>
  <c r="G56" i="10" s="1"/>
  <c r="B55" i="10"/>
  <c r="G55" i="10" s="1"/>
  <c r="B54" i="10"/>
  <c r="G54" i="10" s="1"/>
  <c r="B53" i="10"/>
  <c r="G53" i="10" s="1"/>
  <c r="B50" i="10"/>
  <c r="G50" i="10" s="1"/>
  <c r="B48" i="10"/>
  <c r="G48" i="10" s="1"/>
  <c r="B47" i="10"/>
  <c r="G47" i="10"/>
  <c r="B46" i="10"/>
  <c r="G46" i="10" s="1"/>
  <c r="B45" i="10"/>
  <c r="G45" i="10" s="1"/>
  <c r="B43" i="10"/>
  <c r="G43" i="10" s="1"/>
  <c r="B42" i="10"/>
  <c r="G42" i="10" s="1"/>
  <c r="B41" i="10"/>
  <c r="G41" i="10" s="1"/>
  <c r="B40" i="10"/>
  <c r="G40" i="10" s="1"/>
  <c r="B38" i="10"/>
  <c r="G38" i="10" s="1"/>
  <c r="B37" i="10"/>
  <c r="G37" i="10" s="1"/>
  <c r="B36" i="10"/>
  <c r="G36" i="10" s="1"/>
  <c r="B35" i="10"/>
  <c r="G35" i="10" s="1"/>
  <c r="B27" i="10"/>
  <c r="G27" i="10" s="1"/>
  <c r="B26" i="10"/>
  <c r="G26" i="10" s="1"/>
  <c r="B25" i="10"/>
  <c r="G25" i="10" s="1"/>
  <c r="H14" i="10"/>
  <c r="H61" i="4"/>
  <c r="B86" i="4"/>
  <c r="H1292" i="16"/>
  <c r="I41" i="10"/>
  <c r="J33" i="10"/>
  <c r="A1" i="2"/>
  <c r="C30" i="3"/>
  <c r="B2" i="16"/>
  <c r="A68" i="2"/>
  <c r="J23" i="10"/>
  <c r="A57" i="2"/>
  <c r="A4" i="2"/>
  <c r="B4" i="16"/>
  <c r="D1" i="10"/>
  <c r="I48" i="10"/>
  <c r="A63" i="2"/>
  <c r="H1336" i="16"/>
  <c r="J1780" i="16"/>
  <c r="J48" i="10"/>
  <c r="F21" i="10"/>
  <c r="A50" i="2"/>
  <c r="B23" i="3"/>
  <c r="G25" i="4"/>
  <c r="G43" i="4" s="1"/>
  <c r="C10" i="3"/>
  <c r="A3" i="2"/>
  <c r="E4" i="16"/>
  <c r="A43" i="2"/>
  <c r="I22" i="10"/>
  <c r="B12" i="4"/>
  <c r="B15" i="4"/>
  <c r="A7" i="10" s="1"/>
  <c r="B39" i="4"/>
  <c r="B51" i="4" s="1"/>
  <c r="A36" i="10" s="1"/>
  <c r="B13" i="4"/>
  <c r="B68" i="4"/>
  <c r="A49" i="10" s="1"/>
  <c r="C11" i="3"/>
  <c r="A15" i="2"/>
  <c r="I50" i="10"/>
  <c r="C24" i="3"/>
  <c r="A33" i="2"/>
  <c r="B24" i="3"/>
  <c r="I60" i="10"/>
  <c r="A65" i="2"/>
  <c r="J45" i="10"/>
  <c r="J36" i="10"/>
  <c r="B13" i="3"/>
  <c r="J4" i="10"/>
  <c r="B4" i="14"/>
  <c r="A66" i="2"/>
  <c r="A3" i="10"/>
  <c r="I5" i="10"/>
  <c r="A60" i="2"/>
  <c r="C28" i="3"/>
  <c r="I36" i="10"/>
  <c r="I43" i="10"/>
  <c r="I26" i="10"/>
  <c r="A12" i="2"/>
  <c r="A61" i="2"/>
  <c r="D4" i="16"/>
  <c r="B28" i="3"/>
  <c r="I45" i="10"/>
  <c r="K4" i="16"/>
  <c r="J60" i="10"/>
  <c r="I16" i="10"/>
  <c r="A24" i="2"/>
  <c r="I59" i="10"/>
  <c r="A1" i="10"/>
  <c r="G3" i="16"/>
  <c r="B69" i="4"/>
  <c r="A50" i="10" s="1"/>
  <c r="G16" i="10"/>
  <c r="H16" i="10" s="1"/>
  <c r="G18" i="10"/>
  <c r="H18" i="10" s="1"/>
  <c r="B21" i="4"/>
  <c r="A12" i="10" s="1"/>
  <c r="B9" i="3"/>
  <c r="C7" i="3"/>
  <c r="A9" i="2"/>
  <c r="I35" i="10"/>
  <c r="J65" i="10"/>
  <c r="J31" i="10"/>
  <c r="B2" i="3"/>
  <c r="J11" i="10"/>
  <c r="A17" i="2"/>
  <c r="J1758" i="16"/>
  <c r="G1884" i="16"/>
  <c r="F549" i="16"/>
  <c r="H1766" i="16"/>
  <c r="E1348" i="16"/>
  <c r="X1348" i="16" s="1"/>
  <c r="E1726" i="16"/>
  <c r="X1726" i="16" s="1"/>
  <c r="F1726" i="16"/>
  <c r="J1726" i="16"/>
  <c r="G1726" i="16"/>
  <c r="R1726" i="16"/>
  <c r="E1802" i="16"/>
  <c r="X1802" i="16" s="1"/>
  <c r="H1802" i="16"/>
  <c r="E1662" i="16"/>
  <c r="X1662" i="16" s="1"/>
  <c r="G1030" i="16"/>
  <c r="J1030" i="16"/>
  <c r="E1766" i="16"/>
  <c r="X1766" i="16" s="1"/>
  <c r="E1030" i="16"/>
  <c r="X1030" i="16" s="1"/>
  <c r="R1292" i="16"/>
  <c r="E1292" i="16"/>
  <c r="X1292" i="16" s="1"/>
  <c r="I1292" i="16"/>
  <c r="I1838" i="16"/>
  <c r="G1292" i="16"/>
  <c r="F2094" i="16"/>
  <c r="G2094" i="16"/>
  <c r="R1030" i="16"/>
  <c r="H1030" i="16"/>
  <c r="J1988" i="16"/>
  <c r="J2262" i="16"/>
  <c r="E676" i="16"/>
  <c r="X676" i="16" s="1"/>
  <c r="G542" i="16"/>
  <c r="R1022" i="16"/>
  <c r="F1116" i="16"/>
  <c r="R1336" i="16"/>
  <c r="G1224" i="16"/>
  <c r="E1224" i="16"/>
  <c r="X1224" i="16" s="1"/>
  <c r="H1228" i="16"/>
  <c r="F1152" i="16"/>
  <c r="R1152" i="16"/>
  <c r="I1136" i="16"/>
  <c r="J1112" i="16"/>
  <c r="J1096" i="16"/>
  <c r="H1096" i="16"/>
  <c r="E1056" i="16"/>
  <c r="X1056" i="16" s="1"/>
  <c r="E863" i="16"/>
  <c r="X863" i="16" s="1"/>
  <c r="F1940" i="16"/>
  <c r="I2094" i="16"/>
  <c r="E2094" i="16"/>
  <c r="X2094" i="16" s="1"/>
  <c r="J1556" i="16"/>
  <c r="G1516" i="16"/>
  <c r="E1408" i="16"/>
  <c r="X1408" i="16" s="1"/>
  <c r="E419" i="16"/>
  <c r="J2094" i="16"/>
  <c r="R1988" i="16"/>
  <c r="E2098" i="16"/>
  <c r="X2098" i="16" s="1"/>
  <c r="G1664" i="16"/>
  <c r="H1572" i="16"/>
  <c r="F831" i="16"/>
  <c r="J1172" i="16"/>
  <c r="J1662" i="16"/>
  <c r="R1388" i="16"/>
  <c r="I1224" i="16"/>
  <c r="I1108" i="16"/>
  <c r="F1224" i="16"/>
  <c r="E1684" i="16"/>
  <c r="X1684" i="16" s="1"/>
  <c r="J1444" i="16"/>
  <c r="J1313" i="16"/>
  <c r="E1080" i="16"/>
  <c r="X1080" i="16" s="1"/>
  <c r="I1080" i="16"/>
  <c r="G1080" i="16"/>
  <c r="J1080" i="16"/>
  <c r="G1076" i="16"/>
  <c r="J1292" i="16"/>
  <c r="F1292" i="16"/>
  <c r="J739" i="16"/>
  <c r="R1310" i="16"/>
  <c r="F2246" i="16"/>
  <c r="G2246" i="16"/>
  <c r="E2246" i="16"/>
  <c r="X2246" i="16" s="1"/>
  <c r="J2246" i="16"/>
  <c r="J1898" i="16"/>
  <c r="E1790" i="16"/>
  <c r="X1790" i="16" s="1"/>
  <c r="F1790" i="16"/>
  <c r="R1790" i="16"/>
  <c r="G1790" i="16"/>
  <c r="I1790" i="16"/>
  <c r="H1790" i="16"/>
  <c r="F1778" i="16"/>
  <c r="J1742" i="16"/>
  <c r="H1742" i="16"/>
  <c r="I1742" i="16"/>
  <c r="E1742" i="16"/>
  <c r="X1742" i="16" s="1"/>
  <c r="R1718" i="16"/>
  <c r="J1718" i="16"/>
  <c r="F1718" i="16"/>
  <c r="G1718" i="16"/>
  <c r="F1698" i="16"/>
  <c r="J1698" i="16"/>
  <c r="G1363" i="16"/>
  <c r="H1272" i="16"/>
  <c r="H524" i="16"/>
  <c r="F322" i="16"/>
  <c r="F1742" i="16"/>
  <c r="I1072" i="16"/>
  <c r="H1852" i="16"/>
  <c r="H1926" i="16"/>
  <c r="E1926" i="16"/>
  <c r="X1926" i="16" s="1"/>
  <c r="R1926" i="16"/>
  <c r="G1926" i="16"/>
  <c r="J1902" i="16"/>
  <c r="E1902" i="16"/>
  <c r="X1902" i="16" s="1"/>
  <c r="F1902" i="16"/>
  <c r="H1902" i="16"/>
  <c r="G1902" i="16"/>
  <c r="R1902" i="16"/>
  <c r="R1882" i="16"/>
  <c r="F1798" i="16"/>
  <c r="G1798" i="16"/>
  <c r="I1798" i="16"/>
  <c r="H1798" i="16"/>
  <c r="E1798" i="16"/>
  <c r="X1798" i="16" s="1"/>
  <c r="J1798" i="16"/>
  <c r="R1798" i="16"/>
  <c r="G1710" i="16"/>
  <c r="E1710" i="16"/>
  <c r="X1710" i="16" s="1"/>
  <c r="R1694" i="16"/>
  <c r="G1694" i="16"/>
  <c r="F1694" i="16"/>
  <c r="E1694" i="16"/>
  <c r="X1694" i="16" s="1"/>
  <c r="H1694" i="16"/>
  <c r="I1655" i="16"/>
  <c r="H1587" i="16"/>
  <c r="H1340" i="16"/>
  <c r="E1288" i="16"/>
  <c r="X1288" i="16" s="1"/>
  <c r="I1288" i="16"/>
  <c r="G1288" i="16"/>
  <c r="I1694" i="16"/>
  <c r="I1718" i="16"/>
  <c r="E2374" i="16"/>
  <c r="X2374" i="16" s="1"/>
  <c r="G2374" i="16"/>
  <c r="H2323" i="16"/>
  <c r="E2071" i="16"/>
  <c r="X2071" i="16" s="1"/>
  <c r="G1828" i="16"/>
  <c r="F2209" i="16"/>
  <c r="H1738" i="16"/>
  <c r="J1926" i="16"/>
  <c r="J1694" i="16"/>
  <c r="J1790" i="16"/>
  <c r="R1522" i="16"/>
  <c r="H1522" i="16"/>
  <c r="I1522" i="16"/>
  <c r="H1882" i="16"/>
  <c r="J1348" i="16"/>
  <c r="G1508" i="16"/>
  <c r="I1988" i="16"/>
  <c r="E1424" i="16"/>
  <c r="X1424" i="16" s="1"/>
  <c r="R2118" i="16"/>
  <c r="G2054" i="16"/>
  <c r="F2054" i="16"/>
  <c r="E2054" i="16"/>
  <c r="X2054" i="16" s="1"/>
  <c r="G1628" i="16"/>
  <c r="G1246" i="16"/>
  <c r="E1678" i="16"/>
  <c r="X1678" i="16" s="1"/>
  <c r="H1678" i="16"/>
  <c r="J1674" i="16"/>
  <c r="I1674" i="16"/>
  <c r="E1674" i="16"/>
  <c r="X1674" i="16" s="1"/>
  <c r="H1582" i="16"/>
  <c r="I1582" i="16"/>
  <c r="G1582" i="16"/>
  <c r="F1582" i="16"/>
  <c r="I1578" i="16"/>
  <c r="E1574" i="16"/>
  <c r="X1574" i="16" s="1"/>
  <c r="J1574" i="16"/>
  <c r="R1574" i="16"/>
  <c r="H1574" i="16"/>
  <c r="F1574" i="16"/>
  <c r="I1574" i="16"/>
  <c r="I1570" i="16"/>
  <c r="H1570" i="16"/>
  <c r="G1570" i="16"/>
  <c r="F1558" i="16"/>
  <c r="E1558" i="16"/>
  <c r="X1558" i="16" s="1"/>
  <c r="H1558" i="16"/>
  <c r="R1558" i="16"/>
  <c r="J1558" i="16"/>
  <c r="G1558" i="16"/>
  <c r="I1558" i="16"/>
  <c r="J1550" i="16"/>
  <c r="E1550" i="16"/>
  <c r="X1550" i="16" s="1"/>
  <c r="G1550" i="16"/>
  <c r="J1542" i="16"/>
  <c r="G1542" i="16"/>
  <c r="I1542" i="16"/>
  <c r="E1542" i="16"/>
  <c r="X1542" i="16" s="1"/>
  <c r="R1542" i="16"/>
  <c r="H1542" i="16"/>
  <c r="F1542" i="16"/>
  <c r="E1538" i="16"/>
  <c r="X1538" i="16" s="1"/>
  <c r="R1534" i="16"/>
  <c r="E1534" i="16"/>
  <c r="X1534" i="16" s="1"/>
  <c r="H1534" i="16"/>
  <c r="G1534" i="16"/>
  <c r="F1534" i="16"/>
  <c r="J1534" i="16"/>
  <c r="R1526" i="16"/>
  <c r="E1526" i="16"/>
  <c r="X1526" i="16" s="1"/>
  <c r="H1526" i="16"/>
  <c r="J1526" i="16"/>
  <c r="F1526" i="16"/>
  <c r="I1526" i="16"/>
  <c r="J1518" i="16"/>
  <c r="G1518" i="16"/>
  <c r="E1518" i="16"/>
  <c r="X1518" i="16" s="1"/>
  <c r="H1518" i="16"/>
  <c r="F1518" i="16"/>
  <c r="I1518" i="16"/>
  <c r="G1506" i="16"/>
  <c r="J1264" i="16"/>
  <c r="H1264" i="16"/>
  <c r="I1264" i="16"/>
  <c r="G1468" i="16"/>
  <c r="G1538" i="16"/>
  <c r="G1264" i="16"/>
  <c r="J2457" i="16"/>
  <c r="G1022" i="16"/>
  <c r="E1022" i="16"/>
  <c r="X1022" i="16" s="1"/>
  <c r="I1022" i="16"/>
  <c r="I1244" i="16"/>
  <c r="J2198" i="16"/>
  <c r="R2198" i="16"/>
  <c r="G1762" i="16"/>
  <c r="F1546" i="16"/>
  <c r="J1546" i="16"/>
  <c r="I1240" i="16"/>
  <c r="F1240" i="16"/>
  <c r="J1802" i="16"/>
  <c r="I1802" i="16"/>
  <c r="H1708" i="16"/>
  <c r="R1224" i="16"/>
  <c r="H1224" i="16"/>
  <c r="G1802" i="16"/>
  <c r="R1802" i="16"/>
  <c r="G1084" i="16"/>
  <c r="G1838" i="16"/>
  <c r="J1838" i="16"/>
  <c r="E1810" i="16"/>
  <c r="X1810" i="16" s="1"/>
  <c r="F2106" i="16"/>
  <c r="G1722" i="16"/>
  <c r="J1682" i="16"/>
  <c r="R1668" i="16"/>
  <c r="F1722" i="16"/>
  <c r="I1774" i="16"/>
  <c r="H1774" i="16"/>
  <c r="J1072" i="16"/>
  <c r="E1722" i="16"/>
  <c r="X1722" i="16" s="1"/>
  <c r="F1140" i="16"/>
  <c r="H867" i="16"/>
  <c r="R1124" i="16"/>
  <c r="J1124" i="16"/>
  <c r="E1124" i="16"/>
  <c r="X1124" i="16" s="1"/>
  <c r="I1787" i="16"/>
  <c r="H1505" i="16"/>
  <c r="I1278" i="16"/>
  <c r="J1278" i="16"/>
  <c r="J1228" i="16"/>
  <c r="E1196" i="16"/>
  <c r="X1196" i="16" s="1"/>
  <c r="F1184" i="16"/>
  <c r="R1184" i="16"/>
  <c r="G1116" i="16"/>
  <c r="E1116" i="16"/>
  <c r="X1116" i="16" s="1"/>
  <c r="I1112" i="16"/>
  <c r="F1096" i="16"/>
  <c r="E1096" i="16"/>
  <c r="X1096" i="16" s="1"/>
  <c r="I1096" i="16"/>
  <c r="R467" i="16"/>
  <c r="I1662" i="16"/>
  <c r="G1738" i="16"/>
  <c r="I1692" i="16"/>
  <c r="J1247" i="16"/>
  <c r="E1738" i="16"/>
  <c r="X1738" i="16" s="1"/>
  <c r="F1708" i="16"/>
  <c r="F1244" i="16"/>
  <c r="J1666" i="16"/>
  <c r="E1400" i="16"/>
  <c r="X1400" i="16" s="1"/>
  <c r="H1769" i="16"/>
  <c r="G1682" i="16"/>
  <c r="I1810" i="16"/>
  <c r="R1838" i="16"/>
  <c r="G1096" i="16"/>
  <c r="R1278" i="16"/>
  <c r="F1278" i="16"/>
  <c r="H1546" i="16"/>
  <c r="G1546" i="16"/>
  <c r="I1116" i="16"/>
  <c r="H1820" i="16"/>
  <c r="I1820" i="16"/>
  <c r="E2471" i="16"/>
  <c r="X2471" i="16" s="1"/>
  <c r="J1259" i="16"/>
  <c r="H2054" i="16"/>
  <c r="E1372" i="16"/>
  <c r="X1372" i="16" s="1"/>
  <c r="H1072" i="16"/>
  <c r="F1072" i="16"/>
  <c r="E1072" i="16"/>
  <c r="X1072" i="16" s="1"/>
  <c r="E2385" i="16"/>
  <c r="X2385" i="16" s="1"/>
  <c r="J1244" i="16"/>
  <c r="G1708" i="16"/>
  <c r="I1468" i="16"/>
  <c r="F1738" i="16"/>
  <c r="R1738" i="16"/>
  <c r="F1504" i="16"/>
  <c r="F1682" i="16"/>
  <c r="F1838" i="16"/>
  <c r="R1096" i="16"/>
  <c r="G1228" i="16"/>
  <c r="I1196" i="16"/>
  <c r="R1116" i="16"/>
  <c r="R2449" i="16"/>
  <c r="H1617" i="16"/>
  <c r="E1838" i="16"/>
  <c r="X1838" i="16" s="1"/>
  <c r="J1919" i="16"/>
  <c r="H1172" i="16"/>
  <c r="I1172" i="16"/>
  <c r="G2207" i="16"/>
  <c r="F1192" i="16"/>
  <c r="G1556" i="16"/>
  <c r="G1922" i="16"/>
  <c r="I1882" i="16"/>
  <c r="F1882" i="16"/>
  <c r="R1742" i="16"/>
  <c r="G1742" i="16"/>
  <c r="J1652" i="16"/>
  <c r="F1544" i="16"/>
  <c r="R1532" i="16"/>
  <c r="H1080" i="16"/>
  <c r="R1080" i="16"/>
  <c r="R1060" i="16"/>
  <c r="G1060" i="16"/>
  <c r="I1060" i="16"/>
  <c r="F1030" i="16"/>
  <c r="I1030" i="16"/>
  <c r="J2374" i="16"/>
  <c r="F1520" i="16"/>
  <c r="I2454" i="16"/>
  <c r="F2454" i="16"/>
  <c r="H2454" i="16"/>
  <c r="F571" i="16"/>
  <c r="H1474" i="16"/>
  <c r="R1474" i="16"/>
  <c r="I1474" i="16"/>
  <c r="E1788" i="16"/>
  <c r="X1788" i="16" s="1"/>
  <c r="G1788" i="16"/>
  <c r="J1686" i="16"/>
  <c r="G1686" i="16"/>
  <c r="R1686" i="16"/>
  <c r="F1686" i="16"/>
  <c r="I2058" i="16"/>
  <c r="R2058" i="16"/>
  <c r="R677" i="16"/>
  <c r="F1435" i="16"/>
  <c r="G1214" i="16"/>
  <c r="G1174" i="16"/>
  <c r="G1158" i="16"/>
  <c r="G1134" i="16"/>
  <c r="G1086" i="16"/>
  <c r="G1040" i="16"/>
  <c r="J1036" i="16"/>
  <c r="G534" i="16"/>
  <c r="E534" i="16"/>
  <c r="J534" i="16"/>
  <c r="J526" i="16"/>
  <c r="F522" i="16"/>
  <c r="R522" i="16"/>
  <c r="E516" i="16"/>
  <c r="R514" i="16"/>
  <c r="H514" i="16"/>
  <c r="J514" i="16"/>
  <c r="I508" i="16"/>
  <c r="G506" i="16"/>
  <c r="G502" i="16"/>
  <c r="G498" i="16"/>
  <c r="J494" i="16"/>
  <c r="I494" i="16"/>
  <c r="F494" i="16"/>
  <c r="E494" i="16"/>
  <c r="F492" i="16"/>
  <c r="F486" i="16"/>
  <c r="H486" i="16"/>
  <c r="R486" i="16"/>
  <c r="I486" i="16"/>
  <c r="J486" i="16"/>
  <c r="E486" i="16"/>
  <c r="F482" i="16"/>
  <c r="E478" i="16"/>
  <c r="J478" i="16"/>
  <c r="F478" i="16"/>
  <c r="G474" i="16"/>
  <c r="G470" i="16"/>
  <c r="G462" i="16"/>
  <c r="G458" i="16"/>
  <c r="G454" i="16"/>
  <c r="G450" i="16"/>
  <c r="H450" i="16"/>
  <c r="I450" i="16"/>
  <c r="R450" i="16"/>
  <c r="F450" i="16"/>
  <c r="E450" i="16"/>
  <c r="J450" i="16"/>
  <c r="G446" i="16"/>
  <c r="J442" i="16"/>
  <c r="G438" i="16"/>
  <c r="G406" i="16"/>
  <c r="G394" i="16"/>
  <c r="G390" i="16"/>
  <c r="G386" i="16"/>
  <c r="J382" i="16"/>
  <c r="H382" i="16"/>
  <c r="G378" i="16"/>
  <c r="F374" i="16"/>
  <c r="G370" i="16"/>
  <c r="R366" i="16"/>
  <c r="G362" i="16"/>
  <c r="G358" i="16"/>
  <c r="G354" i="16"/>
  <c r="G346" i="16"/>
  <c r="I342" i="16"/>
  <c r="H342" i="16"/>
  <c r="G334" i="16"/>
  <c r="G332" i="16"/>
  <c r="R330" i="16"/>
  <c r="G326" i="16"/>
  <c r="R322" i="16"/>
  <c r="J322" i="16"/>
  <c r="E322" i="16"/>
  <c r="I322" i="16"/>
  <c r="H322" i="16"/>
  <c r="G514" i="16"/>
  <c r="R1670" i="16"/>
  <c r="E1670" i="16"/>
  <c r="X1670" i="16" s="1"/>
  <c r="G1450" i="16"/>
  <c r="E1252" i="16"/>
  <c r="X1252" i="16" s="1"/>
  <c r="H1252" i="16"/>
  <c r="G1136" i="16"/>
  <c r="R1136" i="16"/>
  <c r="G735" i="16"/>
  <c r="I1152" i="16"/>
  <c r="G1152" i="16"/>
  <c r="J1152" i="16"/>
  <c r="H1152" i="16"/>
  <c r="E2294" i="16"/>
  <c r="X2294" i="16" s="1"/>
  <c r="G2162" i="16"/>
  <c r="J2127" i="16"/>
  <c r="G1970" i="16"/>
  <c r="E1966" i="16"/>
  <c r="X1966" i="16" s="1"/>
  <c r="R1966" i="16"/>
  <c r="F1966" i="16"/>
  <c r="J1966" i="16"/>
  <c r="R1916" i="16"/>
  <c r="J1884" i="16"/>
  <c r="F1868" i="16"/>
  <c r="E1868" i="16"/>
  <c r="X1868" i="16" s="1"/>
  <c r="R1862" i="16"/>
  <c r="E1862" i="16"/>
  <c r="X1862" i="16" s="1"/>
  <c r="I1862" i="16"/>
  <c r="J1862" i="16"/>
  <c r="G1862" i="16"/>
  <c r="R1606" i="16"/>
  <c r="E1606" i="16"/>
  <c r="X1606" i="16" s="1"/>
  <c r="H1606" i="16"/>
  <c r="G1598" i="16"/>
  <c r="J1590" i="16"/>
  <c r="E1514" i="16"/>
  <c r="X1514" i="16" s="1"/>
  <c r="J1514" i="16"/>
  <c r="E1506" i="16"/>
  <c r="X1506" i="16" s="1"/>
  <c r="H1506" i="16"/>
  <c r="R1506" i="16"/>
  <c r="G1490" i="16"/>
  <c r="G1470" i="16"/>
  <c r="I1458" i="16"/>
  <c r="G1442" i="16"/>
  <c r="I1434" i="16"/>
  <c r="R1434" i="16"/>
  <c r="H1426" i="16"/>
  <c r="E1426" i="16"/>
  <c r="X1426" i="16" s="1"/>
  <c r="I1299" i="16"/>
  <c r="G1137" i="16"/>
  <c r="G1024" i="16"/>
  <c r="F795" i="16"/>
  <c r="G709" i="16"/>
  <c r="E1066" i="16"/>
  <c r="X1066" i="16" s="1"/>
  <c r="H553" i="16"/>
  <c r="R1183" i="16"/>
  <c r="I1620" i="16"/>
  <c r="H781" i="16"/>
  <c r="H1136" i="16"/>
  <c r="F1136" i="16"/>
  <c r="R1884" i="16"/>
  <c r="H1434" i="16"/>
  <c r="E1630" i="16"/>
  <c r="X1630" i="16" s="1"/>
  <c r="J1868" i="16"/>
  <c r="H1954" i="16"/>
  <c r="I1892" i="16"/>
  <c r="G1514" i="16"/>
  <c r="G1966" i="16"/>
  <c r="R885" i="16"/>
  <c r="F1890" i="16"/>
  <c r="G1890" i="16"/>
  <c r="E1634" i="16"/>
  <c r="X1634" i="16" s="1"/>
  <c r="I1610" i="16"/>
  <c r="J1610" i="16"/>
  <c r="G1502" i="16"/>
  <c r="G1482" i="16"/>
  <c r="G1454" i="16"/>
  <c r="J1438" i="16"/>
  <c r="R1422" i="16"/>
  <c r="E1422" i="16"/>
  <c r="X1422" i="16" s="1"/>
  <c r="F1422" i="16"/>
  <c r="F1264" i="16"/>
  <c r="R1264" i="16"/>
  <c r="E1264" i="16"/>
  <c r="X1264" i="16" s="1"/>
  <c r="E883" i="16"/>
  <c r="X883" i="16" s="1"/>
  <c r="E791" i="16"/>
  <c r="X791" i="16" s="1"/>
  <c r="I573" i="16"/>
  <c r="F2142" i="16"/>
  <c r="E1136" i="16"/>
  <c r="X1136" i="16" s="1"/>
  <c r="G1874" i="16"/>
  <c r="G1422" i="16"/>
  <c r="G1434" i="16"/>
  <c r="J1954" i="16"/>
  <c r="R1919" i="16"/>
  <c r="G1610" i="16"/>
  <c r="I1954" i="16"/>
  <c r="R1610" i="16"/>
  <c r="I1916" i="16"/>
  <c r="E1152" i="16"/>
  <c r="X1152" i="16" s="1"/>
  <c r="F1081" i="16"/>
  <c r="H2417" i="16"/>
  <c r="H675" i="16"/>
  <c r="F1606" i="16"/>
  <c r="H1884" i="16"/>
  <c r="R1626" i="16"/>
  <c r="I1352" i="16"/>
  <c r="J1671" i="16"/>
  <c r="I1775" i="16"/>
  <c r="E1230" i="16"/>
  <c r="X1230" i="16" s="1"/>
  <c r="H605" i="16"/>
  <c r="G1171" i="16"/>
  <c r="E1388" i="16"/>
  <c r="X1388" i="16" s="1"/>
  <c r="I1388" i="16"/>
  <c r="H1388" i="16"/>
  <c r="E1185" i="16"/>
  <c r="X1185" i="16" s="1"/>
  <c r="G1814" i="16"/>
  <c r="H1814" i="16"/>
  <c r="I2258" i="16"/>
  <c r="E2258" i="16"/>
  <c r="X2258" i="16" s="1"/>
  <c r="G583" i="16"/>
  <c r="G2138" i="16"/>
  <c r="H2138" i="16"/>
  <c r="E2138" i="16"/>
  <c r="X2138" i="16" s="1"/>
  <c r="R1841" i="16"/>
  <c r="J1908" i="16"/>
  <c r="R1654" i="16"/>
  <c r="E1654" i="16"/>
  <c r="X1654" i="16" s="1"/>
  <c r="H1654" i="16"/>
  <c r="I1658" i="16"/>
  <c r="J1658" i="16"/>
  <c r="H1658" i="16"/>
  <c r="F1658" i="16"/>
  <c r="R1650" i="16"/>
  <c r="F1642" i="16"/>
  <c r="G1638" i="16"/>
  <c r="F1403" i="16"/>
  <c r="H1328" i="16"/>
  <c r="R1328" i="16"/>
  <c r="J1328" i="16"/>
  <c r="R1296" i="16"/>
  <c r="F1296" i="16"/>
  <c r="R1272" i="16"/>
  <c r="E1272" i="16"/>
  <c r="X1272" i="16" s="1"/>
  <c r="I1272" i="16"/>
  <c r="R1257" i="16"/>
  <c r="R1199" i="16"/>
  <c r="I1704" i="16"/>
  <c r="E1328" i="16"/>
  <c r="X1328" i="16" s="1"/>
  <c r="G2454" i="16"/>
  <c r="R2454" i="16"/>
  <c r="E2454" i="16"/>
  <c r="X2454" i="16" s="1"/>
  <c r="G1272" i="16"/>
  <c r="F1272" i="16"/>
  <c r="G1662" i="16"/>
  <c r="R1662" i="16"/>
  <c r="G1066" i="16"/>
  <c r="R1066" i="16"/>
  <c r="H1066" i="16"/>
  <c r="I1066" i="16"/>
  <c r="G1623" i="16"/>
  <c r="G1107" i="16"/>
  <c r="J1208" i="16"/>
  <c r="I1208" i="16"/>
  <c r="R1208" i="16"/>
  <c r="E1208" i="16"/>
  <c r="X1208" i="16" s="1"/>
  <c r="F1208" i="16"/>
  <c r="G1208" i="16"/>
  <c r="R2138" i="16"/>
  <c r="G1296" i="16"/>
  <c r="G1658" i="16"/>
  <c r="G727" i="16"/>
  <c r="H1450" i="16"/>
  <c r="J1450" i="16"/>
  <c r="F1450" i="16"/>
  <c r="E1450" i="16"/>
  <c r="X1450" i="16" s="1"/>
  <c r="R1616" i="16"/>
  <c r="H2209" i="16"/>
  <c r="G2209" i="16"/>
  <c r="R1646" i="16"/>
  <c r="I1686" i="16"/>
  <c r="H1686" i="16"/>
  <c r="E1686" i="16"/>
  <c r="X1686" i="16" s="1"/>
  <c r="I522" i="16"/>
  <c r="J522" i="16"/>
  <c r="E522" i="16"/>
  <c r="G522" i="16"/>
  <c r="H522" i="16"/>
  <c r="R382" i="16"/>
  <c r="E382" i="16"/>
  <c r="F382" i="16"/>
  <c r="G382" i="16"/>
  <c r="I382" i="16"/>
  <c r="H1780" i="16"/>
  <c r="I1780" i="16"/>
  <c r="G1474" i="16"/>
  <c r="I1372" i="16"/>
  <c r="G1712" i="16"/>
  <c r="E1794" i="16"/>
  <c r="X1794" i="16" s="1"/>
  <c r="R1890" i="16"/>
  <c r="I1890" i="16"/>
  <c r="H1890" i="16"/>
  <c r="F1476" i="16"/>
  <c r="I1444" i="16"/>
  <c r="R1444" i="16"/>
  <c r="H1548" i="16"/>
  <c r="G1844" i="16"/>
  <c r="F1828" i="16"/>
  <c r="R1828" i="16"/>
  <c r="G1734" i="16"/>
  <c r="H1718" i="16"/>
  <c r="E1718" i="16"/>
  <c r="X1718" i="16" s="1"/>
  <c r="F1710" i="16"/>
  <c r="R1710" i="16"/>
  <c r="I1710" i="16"/>
  <c r="H1710" i="16"/>
  <c r="J1710" i="16"/>
  <c r="I1706" i="16"/>
  <c r="G1702" i="16"/>
  <c r="G1698" i="16"/>
  <c r="E1698" i="16"/>
  <c r="X1698" i="16" s="1"/>
  <c r="H1726" i="16"/>
  <c r="I1726" i="16"/>
  <c r="G2422" i="16"/>
  <c r="J1422" i="16"/>
  <c r="H1422" i="16"/>
  <c r="F1684" i="16"/>
  <c r="H1684" i="16"/>
  <c r="E514" i="16"/>
  <c r="I514" i="16"/>
  <c r="G1184" i="16"/>
  <c r="J1060" i="16"/>
  <c r="F1060" i="16"/>
  <c r="R2126" i="16"/>
  <c r="E2126" i="16"/>
  <c r="X2126" i="16" s="1"/>
  <c r="E1446" i="16"/>
  <c r="X1446" i="16" s="1"/>
  <c r="J1446" i="16"/>
  <c r="F1446" i="16"/>
  <c r="R1446" i="16"/>
  <c r="H1446" i="16"/>
  <c r="E1068" i="16"/>
  <c r="X1068" i="16" s="1"/>
  <c r="F1068" i="16"/>
  <c r="R1068" i="16"/>
  <c r="H1860" i="16"/>
  <c r="F1860" i="16"/>
  <c r="I1320" i="16"/>
  <c r="J1144" i="16"/>
  <c r="F1144" i="16"/>
  <c r="H1144" i="16"/>
  <c r="R1144" i="16"/>
  <c r="G2182" i="16"/>
  <c r="G2143" i="16"/>
  <c r="G2074" i="16"/>
  <c r="I2062" i="16"/>
  <c r="F2062" i="16"/>
  <c r="E2062" i="16"/>
  <c r="X2062" i="16" s="1"/>
  <c r="R2030" i="16"/>
  <c r="J939" i="16"/>
  <c r="I1814" i="16"/>
  <c r="J831" i="16"/>
  <c r="H1866" i="16"/>
  <c r="G1860" i="16"/>
  <c r="G2062" i="16"/>
  <c r="G927" i="16"/>
  <c r="F510" i="16"/>
  <c r="E510" i="16"/>
  <c r="G510" i="16"/>
  <c r="H380" i="16"/>
  <c r="E518" i="16"/>
  <c r="G518" i="16"/>
  <c r="H518" i="16"/>
  <c r="F518" i="16"/>
  <c r="J518" i="16"/>
  <c r="I518" i="16"/>
  <c r="R518" i="16"/>
  <c r="G2359" i="16"/>
  <c r="G2219" i="16"/>
  <c r="G2142" i="16"/>
  <c r="R2142" i="16"/>
  <c r="E1814" i="16"/>
  <c r="X1814" i="16" s="1"/>
  <c r="J1814" i="16"/>
  <c r="F1866" i="16"/>
  <c r="I1866" i="16"/>
  <c r="G2118" i="16"/>
  <c r="R534" i="16"/>
  <c r="I534" i="16"/>
  <c r="J2118" i="16"/>
  <c r="E2118" i="16"/>
  <c r="X2118" i="16" s="1"/>
  <c r="J1670" i="16"/>
  <c r="J1087" i="16"/>
  <c r="F1619" i="16"/>
  <c r="G2067" i="16"/>
  <c r="I1972" i="16"/>
  <c r="J2062" i="16"/>
  <c r="E1620" i="16"/>
  <c r="X1620" i="16" s="1"/>
  <c r="F1972" i="16"/>
  <c r="J510" i="16"/>
  <c r="H2199" i="16"/>
  <c r="I1540" i="16"/>
  <c r="I1794" i="16"/>
  <c r="F1794" i="16"/>
  <c r="G1794" i="16"/>
  <c r="R1794" i="16"/>
  <c r="J1794" i="16"/>
  <c r="R887" i="16"/>
  <c r="H887" i="16"/>
  <c r="R524" i="16"/>
  <c r="J524" i="16"/>
  <c r="F490" i="16"/>
  <c r="R490" i="16"/>
  <c r="I490" i="16"/>
  <c r="G490" i="16"/>
  <c r="E490" i="16"/>
  <c r="H490" i="16"/>
  <c r="R2255" i="16"/>
  <c r="H1853" i="16"/>
  <c r="F2390" i="16"/>
  <c r="I2231" i="16"/>
  <c r="F2231" i="16"/>
  <c r="G2026" i="16"/>
  <c r="G1839" i="16"/>
  <c r="G1008" i="16"/>
  <c r="R1000" i="16"/>
  <c r="I1000" i="16"/>
  <c r="F1000" i="16"/>
  <c r="I2142" i="16"/>
  <c r="F1673" i="16"/>
  <c r="H1376" i="16"/>
  <c r="G1866" i="16"/>
  <c r="H1670" i="16"/>
  <c r="G1670" i="16"/>
  <c r="H1536" i="16"/>
  <c r="I456" i="16"/>
  <c r="I478" i="16"/>
  <c r="H478" i="16"/>
  <c r="G478" i="16"/>
  <c r="E538" i="16"/>
  <c r="G538" i="16"/>
  <c r="R538" i="16"/>
  <c r="H538" i="16"/>
  <c r="F538" i="16"/>
  <c r="I538" i="16"/>
  <c r="R1015" i="16"/>
  <c r="R726" i="16"/>
  <c r="F1852" i="16"/>
  <c r="J1852" i="16"/>
  <c r="R1852" i="16"/>
  <c r="G2294" i="16"/>
  <c r="I2294" i="16"/>
  <c r="H2294" i="16"/>
  <c r="F2294" i="16"/>
  <c r="G2122" i="16"/>
  <c r="G2014" i="16"/>
  <c r="G1972" i="16"/>
  <c r="J1972" i="16"/>
  <c r="H1972" i="16"/>
  <c r="J1964" i="16"/>
  <c r="F1964" i="16"/>
  <c r="G1364" i="16"/>
  <c r="G1286" i="16"/>
  <c r="I1262" i="16"/>
  <c r="G1251" i="16"/>
  <c r="E722" i="16"/>
  <c r="X722" i="16" s="1"/>
  <c r="F647" i="16"/>
  <c r="J647" i="16"/>
  <c r="I641" i="16"/>
  <c r="G628" i="16"/>
  <c r="J2142" i="16"/>
  <c r="F1814" i="16"/>
  <c r="H2439" i="16"/>
  <c r="E831" i="16"/>
  <c r="X831" i="16" s="1"/>
  <c r="R1866" i="16"/>
  <c r="R1960" i="16"/>
  <c r="F534" i="16"/>
  <c r="H534" i="16"/>
  <c r="I2118" i="16"/>
  <c r="I1670" i="16"/>
  <c r="H1552" i="16"/>
  <c r="R2062" i="16"/>
  <c r="J2161" i="16"/>
  <c r="H510" i="16"/>
  <c r="R478" i="16"/>
  <c r="I2255" i="16"/>
  <c r="J1774" i="16"/>
  <c r="E1774" i="16"/>
  <c r="X1774" i="16" s="1"/>
  <c r="R1774" i="16"/>
  <c r="G1774" i="16"/>
  <c r="I1908" i="16"/>
  <c r="G1908" i="16"/>
  <c r="E1908" i="16"/>
  <c r="X1908" i="16" s="1"/>
  <c r="J1799" i="16"/>
  <c r="R647" i="16"/>
  <c r="I510" i="16"/>
  <c r="E1478" i="16"/>
  <c r="X1478" i="16" s="1"/>
  <c r="G1478" i="16"/>
  <c r="I1478" i="16"/>
  <c r="R1478" i="16"/>
  <c r="H1478" i="16"/>
  <c r="E2198" i="16"/>
  <c r="X2198" i="16" s="1"/>
  <c r="H2198" i="16"/>
  <c r="G2198" i="16"/>
  <c r="F2198" i="16"/>
  <c r="I1144" i="16"/>
  <c r="E1144" i="16"/>
  <c r="X1144" i="16" s="1"/>
  <c r="R2294" i="16"/>
  <c r="I1850" i="16"/>
  <c r="F1320" i="16"/>
  <c r="J538" i="16"/>
  <c r="I1232" i="16"/>
  <c r="E637" i="16"/>
  <c r="X637" i="16" s="1"/>
  <c r="G2159" i="16"/>
  <c r="R1548" i="16"/>
  <c r="I1508" i="16"/>
  <c r="I2135" i="16"/>
  <c r="J1795" i="16"/>
  <c r="I1795" i="16"/>
  <c r="E1522" i="16"/>
  <c r="X1522" i="16" s="1"/>
  <c r="G1522" i="16"/>
  <c r="I1654" i="16"/>
  <c r="F1654" i="16"/>
  <c r="G1654" i="16"/>
  <c r="J1654" i="16"/>
  <c r="E759" i="16"/>
  <c r="X759" i="16" s="1"/>
  <c r="R2195" i="16"/>
  <c r="H494" i="16"/>
  <c r="R494" i="16"/>
  <c r="G494" i="16"/>
  <c r="J1660" i="16"/>
  <c r="R1660" i="16"/>
  <c r="H1660" i="16"/>
  <c r="E1660" i="16"/>
  <c r="X1660" i="16" s="1"/>
  <c r="E342" i="16"/>
  <c r="F342" i="16"/>
  <c r="G342" i="16"/>
  <c r="R342" i="16"/>
  <c r="H1246" i="16"/>
  <c r="J1246" i="16"/>
  <c r="J1683" i="16"/>
  <c r="I1683" i="16"/>
  <c r="E1610" i="16"/>
  <c r="X1610" i="16" s="1"/>
  <c r="F1610" i="16"/>
  <c r="I1550" i="16"/>
  <c r="F1550" i="16"/>
  <c r="H1550" i="16"/>
  <c r="R1550" i="16"/>
  <c r="G1486" i="16"/>
  <c r="H1832" i="16"/>
  <c r="F1626" i="16"/>
  <c r="G1626" i="16"/>
  <c r="I1626" i="16"/>
  <c r="H1626" i="16"/>
  <c r="J1626" i="16"/>
  <c r="G1812" i="16"/>
  <c r="J1786" i="16"/>
  <c r="I1786" i="16"/>
  <c r="F1328" i="16"/>
  <c r="I1328" i="16"/>
  <c r="G1328" i="16"/>
  <c r="H2094" i="16"/>
  <c r="R2094" i="16"/>
  <c r="G1954" i="16"/>
  <c r="F1505" i="16"/>
  <c r="E1184" i="16"/>
  <c r="X1184" i="16" s="1"/>
  <c r="I1296" i="16"/>
  <c r="H1296" i="16"/>
  <c r="F1692" i="16"/>
  <c r="H1692" i="16"/>
  <c r="G1796" i="16"/>
  <c r="H1108" i="16"/>
  <c r="F1108" i="16"/>
  <c r="G1108" i="16"/>
  <c r="H1284" i="16"/>
  <c r="H1379" i="16"/>
  <c r="F1719" i="16"/>
  <c r="R1206" i="16"/>
  <c r="J1206" i="16"/>
  <c r="I1604" i="16"/>
  <c r="J1604" i="16"/>
  <c r="F1604" i="16"/>
  <c r="F755" i="16"/>
  <c r="I2155" i="16"/>
  <c r="J2155" i="16"/>
  <c r="I1336" i="16"/>
  <c r="E1336" i="16"/>
  <c r="X1336" i="16" s="1"/>
  <c r="G1336" i="16"/>
  <c r="J2033" i="16"/>
  <c r="F1873" i="16"/>
  <c r="G1614" i="16"/>
  <c r="R1614" i="16"/>
  <c r="H1614" i="16"/>
  <c r="I1614" i="16"/>
  <c r="F1614" i="16"/>
  <c r="J1614" i="16"/>
  <c r="E1946" i="16"/>
  <c r="X1946" i="16" s="1"/>
  <c r="F1946" i="16"/>
  <c r="J1946" i="16"/>
  <c r="R1946" i="16"/>
  <c r="G1946" i="16"/>
  <c r="H1946" i="16"/>
  <c r="H779" i="16"/>
  <c r="I1150" i="16"/>
  <c r="H1150" i="16"/>
  <c r="G1150" i="16"/>
  <c r="E1150" i="16"/>
  <c r="X1150" i="16" s="1"/>
  <c r="R1150" i="16"/>
  <c r="F1150" i="16"/>
  <c r="G1102" i="16"/>
  <c r="J1252" i="16"/>
  <c r="R1252" i="16"/>
  <c r="G1252" i="16"/>
  <c r="G1923" i="16"/>
  <c r="R2258" i="16"/>
  <c r="G2258" i="16"/>
  <c r="F1231" i="16"/>
  <c r="G1231" i="16"/>
  <c r="E2033" i="16"/>
  <c r="X2033" i="16" s="1"/>
  <c r="R1244" i="16"/>
  <c r="E1244" i="16"/>
  <c r="X1244" i="16" s="1"/>
  <c r="G1244" i="16"/>
  <c r="H2447" i="16"/>
  <c r="F1168" i="16"/>
  <c r="R1168" i="16"/>
  <c r="F1529" i="16"/>
  <c r="R1529" i="16"/>
  <c r="R1379" i="16"/>
  <c r="G1967" i="16"/>
  <c r="H1967" i="16"/>
  <c r="F1979" i="16"/>
  <c r="E1762" i="16"/>
  <c r="X1762" i="16" s="1"/>
  <c r="R1762" i="16"/>
  <c r="I1762" i="16"/>
  <c r="F1762" i="16"/>
  <c r="H1762" i="16"/>
  <c r="I1164" i="16"/>
  <c r="G1164" i="16"/>
  <c r="H1164" i="16"/>
  <c r="R1164" i="16"/>
  <c r="J1164" i="16"/>
  <c r="F1164" i="16"/>
  <c r="I1203" i="16"/>
  <c r="F2038" i="16"/>
  <c r="J2038" i="16"/>
  <c r="H2038" i="16"/>
  <c r="G2038" i="16"/>
  <c r="I2038" i="16"/>
  <c r="R2038" i="16"/>
  <c r="E1777" i="16"/>
  <c r="X1777" i="16" s="1"/>
  <c r="F2367" i="16"/>
  <c r="H2281" i="16"/>
  <c r="J1150" i="16"/>
  <c r="R2047" i="16"/>
  <c r="I1758" i="16"/>
  <c r="H1758" i="16"/>
  <c r="E1758" i="16"/>
  <c r="X1758" i="16" s="1"/>
  <c r="F1891" i="16"/>
  <c r="F1055" i="16"/>
  <c r="J1945" i="16"/>
  <c r="I609" i="16"/>
  <c r="I422" i="16"/>
  <c r="H422" i="16"/>
  <c r="E422" i="16"/>
  <c r="J422" i="16"/>
  <c r="G422" i="16"/>
  <c r="E1003" i="16"/>
  <c r="X1003" i="16" s="1"/>
  <c r="E1128" i="16"/>
  <c r="X1128" i="16" s="1"/>
  <c r="F1128" i="16"/>
  <c r="H1128" i="16"/>
  <c r="G1118" i="16"/>
  <c r="R1105" i="16"/>
  <c r="I1105" i="16"/>
  <c r="G1028" i="16"/>
  <c r="G1016" i="16"/>
  <c r="J925" i="16"/>
  <c r="I925" i="16"/>
  <c r="J1108" i="16"/>
  <c r="J1692" i="16"/>
  <c r="R1284" i="16"/>
  <c r="I1796" i="16"/>
  <c r="F1758" i="16"/>
  <c r="F1336" i="16"/>
  <c r="R1766" i="16"/>
  <c r="E1108" i="16"/>
  <c r="X1108" i="16" s="1"/>
  <c r="F1284" i="16"/>
  <c r="H1817" i="16"/>
  <c r="R1796" i="16"/>
  <c r="H1796" i="16"/>
  <c r="I1855" i="16"/>
  <c r="R788" i="16"/>
  <c r="R1758" i="16"/>
  <c r="H1619" i="16"/>
  <c r="J1336" i="16"/>
  <c r="J1891" i="16"/>
  <c r="F1766" i="16"/>
  <c r="J1766" i="16"/>
  <c r="I747" i="16"/>
  <c r="I1446" i="16"/>
  <c r="G1446" i="16"/>
  <c r="I1946" i="16"/>
  <c r="G733" i="16"/>
  <c r="E1614" i="16"/>
  <c r="X1614" i="16" s="1"/>
  <c r="F422" i="16"/>
  <c r="R1128" i="16"/>
  <c r="G1604" i="16"/>
  <c r="J557" i="16"/>
  <c r="H595" i="16"/>
  <c r="F2126" i="16"/>
  <c r="J2126" i="16"/>
  <c r="I2126" i="16"/>
  <c r="H2126" i="16"/>
  <c r="G2126" i="16"/>
  <c r="E1111" i="16"/>
  <c r="X1111" i="16" s="1"/>
  <c r="F1111" i="16"/>
  <c r="F484" i="16"/>
  <c r="J338" i="16"/>
  <c r="F338" i="16"/>
  <c r="R338" i="16"/>
  <c r="I338" i="16"/>
  <c r="E338" i="16"/>
  <c r="G338" i="16"/>
  <c r="H338" i="16"/>
  <c r="R1318" i="16"/>
  <c r="F1318" i="16"/>
  <c r="I1318" i="16"/>
  <c r="R2078" i="16"/>
  <c r="H2078" i="16"/>
  <c r="I2078" i="16"/>
  <c r="J2078" i="16"/>
  <c r="G2078" i="16"/>
  <c r="F2078" i="16"/>
  <c r="R2015" i="16"/>
  <c r="F2009" i="16"/>
  <c r="J1994" i="16"/>
  <c r="H1994" i="16"/>
  <c r="F1994" i="16"/>
  <c r="G1994" i="16"/>
  <c r="R1994" i="16"/>
  <c r="E1994" i="16"/>
  <c r="X1994" i="16" s="1"/>
  <c r="G1934" i="16"/>
  <c r="J1914" i="16"/>
  <c r="F1914" i="16"/>
  <c r="H1914" i="16"/>
  <c r="E1914" i="16"/>
  <c r="X1914" i="16" s="1"/>
  <c r="G1914" i="16"/>
  <c r="R1914" i="16"/>
  <c r="G1836" i="16"/>
  <c r="G1826" i="16"/>
  <c r="J1826" i="16"/>
  <c r="E1826" i="16"/>
  <c r="X1826" i="16" s="1"/>
  <c r="I1826" i="16"/>
  <c r="F1826" i="16"/>
  <c r="H1789" i="16"/>
  <c r="G1770" i="16"/>
  <c r="G1766" i="16"/>
  <c r="I1753" i="16"/>
  <c r="G1750" i="16"/>
  <c r="J1743" i="16"/>
  <c r="R1678" i="16"/>
  <c r="F1678" i="16"/>
  <c r="G1678" i="16"/>
  <c r="J1678" i="16"/>
  <c r="I1678" i="16"/>
  <c r="F1586" i="16"/>
  <c r="H1586" i="16"/>
  <c r="G1586" i="16"/>
  <c r="R1586" i="16"/>
  <c r="J1586" i="16"/>
  <c r="I1586" i="16"/>
  <c r="E1586" i="16"/>
  <c r="X1586" i="16" s="1"/>
  <c r="H1569" i="16"/>
  <c r="H1500" i="16"/>
  <c r="F1578" i="16"/>
  <c r="R1578" i="16"/>
  <c r="J1563" i="16"/>
  <c r="I1532" i="16"/>
  <c r="G1532" i="16"/>
  <c r="F1532" i="16"/>
  <c r="H1514" i="16"/>
  <c r="R1514" i="16"/>
  <c r="G1497" i="16"/>
  <c r="R1367" i="16"/>
  <c r="G1259" i="16"/>
  <c r="H799" i="16"/>
  <c r="I799" i="16"/>
  <c r="G410" i="16"/>
  <c r="G492" i="16"/>
  <c r="E412" i="16"/>
  <c r="E460" i="16"/>
  <c r="J1572" i="16"/>
  <c r="J1825" i="16"/>
  <c r="E1043" i="16"/>
  <c r="X1043" i="16" s="1"/>
  <c r="G1441" i="16"/>
  <c r="G1124" i="16"/>
  <c r="I1124" i="16"/>
  <c r="F1124" i="16"/>
  <c r="F2151" i="16"/>
  <c r="I1966" i="16"/>
  <c r="H1966" i="16"/>
  <c r="J1810" i="16"/>
  <c r="G1810" i="16"/>
  <c r="H1723" i="16"/>
  <c r="E1723" i="16"/>
  <c r="X1723" i="16" s="1"/>
  <c r="H1585" i="16"/>
  <c r="G1113" i="16"/>
  <c r="H1113" i="16"/>
  <c r="E2142" i="16"/>
  <c r="X2142" i="16" s="1"/>
  <c r="H1662" i="16"/>
  <c r="G1561" i="16"/>
  <c r="R1814" i="16"/>
  <c r="E923" i="16"/>
  <c r="X923" i="16" s="1"/>
  <c r="E2439" i="16"/>
  <c r="X2439" i="16" s="1"/>
  <c r="I1167" i="16"/>
  <c r="F1388" i="16"/>
  <c r="I2138" i="16"/>
  <c r="F2138" i="16"/>
  <c r="G615" i="16"/>
  <c r="F1595" i="16"/>
  <c r="I1595" i="16"/>
  <c r="H2058" i="16"/>
  <c r="J1224" i="16"/>
  <c r="F1707" i="16"/>
  <c r="H1068" i="16"/>
  <c r="J1478" i="16"/>
  <c r="G2199" i="16"/>
  <c r="R1540" i="16"/>
  <c r="G635" i="16"/>
  <c r="H2179" i="16"/>
  <c r="F783" i="16"/>
  <c r="F687" i="16"/>
  <c r="J1992" i="16"/>
  <c r="F1922" i="16"/>
  <c r="R1922" i="16"/>
  <c r="E1582" i="16"/>
  <c r="X1582" i="16" s="1"/>
  <c r="J1582" i="16"/>
  <c r="R1582" i="16"/>
  <c r="J1000" i="16"/>
  <c r="G875" i="16"/>
  <c r="G623" i="16"/>
  <c r="F514" i="16"/>
  <c r="H1698" i="16"/>
  <c r="R2127" i="16"/>
  <c r="G1714" i="16"/>
  <c r="J1606" i="16"/>
  <c r="I1606" i="16"/>
  <c r="J1288" i="16"/>
  <c r="F1288" i="16"/>
  <c r="H1288" i="16"/>
  <c r="E1257" i="16"/>
  <c r="X1257" i="16" s="1"/>
  <c r="F1112" i="16"/>
  <c r="E813" i="16"/>
  <c r="X813" i="16" s="1"/>
  <c r="G1313" i="16"/>
  <c r="E1060" i="16"/>
  <c r="X1060" i="16" s="1"/>
  <c r="J1200" i="16"/>
  <c r="I1227" i="16"/>
  <c r="H1924" i="16"/>
  <c r="H863" i="16"/>
  <c r="E1633" i="16"/>
  <c r="X1633" i="16" s="1"/>
  <c r="H542" i="16"/>
  <c r="G2262" i="16"/>
  <c r="E542" i="16"/>
  <c r="E2050" i="16"/>
  <c r="X2050" i="16" s="1"/>
  <c r="R420" i="16"/>
  <c r="E1644" i="16"/>
  <c r="X1644" i="16" s="1"/>
  <c r="I2262" i="16"/>
  <c r="R475" i="16"/>
  <c r="H1756" i="16"/>
  <c r="E2371" i="16"/>
  <c r="X2371" i="16" s="1"/>
  <c r="H1481" i="16"/>
  <c r="E1036" i="16"/>
  <c r="X1036" i="16" s="1"/>
  <c r="G330" i="16"/>
  <c r="I1452" i="16"/>
  <c r="R1644" i="16"/>
  <c r="J1452" i="16"/>
  <c r="G1634" i="16"/>
  <c r="J355" i="16"/>
  <c r="F1932" i="16"/>
  <c r="H1932" i="16"/>
  <c r="R1227" i="16"/>
  <c r="J1227" i="16"/>
  <c r="E1772" i="16"/>
  <c r="X1772" i="16" s="1"/>
  <c r="I1772" i="16"/>
  <c r="R1772" i="16"/>
  <c r="F1462" i="16"/>
  <c r="G1462" i="16"/>
  <c r="J500" i="16"/>
  <c r="E871" i="16"/>
  <c r="X871" i="16" s="1"/>
  <c r="E1212" i="16"/>
  <c r="X1212" i="16" s="1"/>
  <c r="J1270" i="16"/>
  <c r="G1270" i="16"/>
  <c r="I1270" i="16"/>
  <c r="H1270" i="16"/>
  <c r="J1302" i="16"/>
  <c r="G1302" i="16"/>
  <c r="R1302" i="16"/>
  <c r="I1175" i="16"/>
  <c r="F2371" i="16"/>
  <c r="I695" i="16"/>
  <c r="F1200" i="16"/>
  <c r="R1756" i="16"/>
  <c r="H1334" i="16"/>
  <c r="I1756" i="16"/>
  <c r="J523" i="16"/>
  <c r="R2371" i="16"/>
  <c r="G2371" i="16"/>
  <c r="F542" i="16"/>
  <c r="I1200" i="16"/>
  <c r="E1676" i="16"/>
  <c r="X1676" i="16" s="1"/>
  <c r="R1932" i="16"/>
  <c r="E1756" i="16"/>
  <c r="X1756" i="16" s="1"/>
  <c r="I1462" i="16"/>
  <c r="G526" i="16"/>
  <c r="G1932" i="16"/>
  <c r="G1115" i="16"/>
  <c r="R643" i="16"/>
  <c r="J1369" i="16"/>
  <c r="E1512" i="16"/>
  <c r="X1512" i="16" s="1"/>
  <c r="I1745" i="16"/>
  <c r="H973" i="16"/>
  <c r="I973" i="16"/>
  <c r="G1326" i="16"/>
  <c r="H1326" i="16"/>
  <c r="H2467" i="16"/>
  <c r="I2467" i="16"/>
  <c r="H2307" i="16"/>
  <c r="F2307" i="16"/>
  <c r="J2377" i="16"/>
  <c r="R1745" i="16"/>
  <c r="R1404" i="16"/>
  <c r="I1404" i="16"/>
  <c r="E1420" i="16"/>
  <c r="X1420" i="16" s="1"/>
  <c r="I1420" i="16"/>
  <c r="R1420" i="16"/>
  <c r="G1746" i="16"/>
  <c r="R1746" i="16"/>
  <c r="G1642" i="16"/>
  <c r="H1642" i="16"/>
  <c r="R579" i="16"/>
  <c r="G1948" i="16"/>
  <c r="I863" i="16"/>
  <c r="R863" i="16"/>
  <c r="G977" i="16"/>
  <c r="R1188" i="16"/>
  <c r="G1188" i="16"/>
  <c r="H1188" i="16"/>
  <c r="R532" i="16"/>
  <c r="R1524" i="16"/>
  <c r="R1732" i="16"/>
  <c r="G1732" i="16"/>
  <c r="R631" i="16"/>
  <c r="G871" i="16"/>
  <c r="R1156" i="16"/>
  <c r="G1212" i="16"/>
  <c r="R1212" i="16"/>
  <c r="J1385" i="16"/>
  <c r="E2262" i="16"/>
  <c r="X2262" i="16" s="1"/>
  <c r="F2262" i="16"/>
  <c r="R1481" i="16"/>
  <c r="R2262" i="16"/>
  <c r="I1481" i="16"/>
  <c r="H2262" i="16"/>
  <c r="J1642" i="16"/>
  <c r="F1188" i="16"/>
  <c r="E543" i="16"/>
  <c r="I1156" i="16"/>
  <c r="I1948" i="16"/>
  <c r="J339" i="16"/>
  <c r="G1200" i="16"/>
  <c r="E1200" i="16"/>
  <c r="X1200" i="16" s="1"/>
  <c r="H1200" i="16"/>
  <c r="G479" i="16"/>
  <c r="R542" i="16"/>
  <c r="F355" i="16"/>
  <c r="I542" i="16"/>
  <c r="J542" i="16"/>
  <c r="E335" i="16"/>
  <c r="E1305" i="16"/>
  <c r="X1305" i="16" s="1"/>
  <c r="J1305" i="16"/>
  <c r="F1345" i="16"/>
  <c r="H1412" i="16"/>
  <c r="F1412" i="16"/>
  <c r="E1412" i="16"/>
  <c r="X1412" i="16" s="1"/>
  <c r="H423" i="16"/>
  <c r="E1326" i="16"/>
  <c r="X1326" i="16" s="1"/>
  <c r="G563" i="16"/>
  <c r="H523" i="16"/>
  <c r="F2467" i="16"/>
  <c r="I1326" i="16"/>
  <c r="J723" i="16"/>
  <c r="J1396" i="16"/>
  <c r="R1724" i="16"/>
  <c r="F1516" i="16"/>
  <c r="J1516" i="16"/>
  <c r="R663" i="16"/>
  <c r="H663" i="16"/>
  <c r="J1326" i="16"/>
  <c r="J351" i="16"/>
  <c r="J330" i="16"/>
  <c r="G472" i="16"/>
  <c r="E1492" i="16"/>
  <c r="X1492" i="16" s="1"/>
  <c r="F1270" i="16"/>
  <c r="G1209" i="16"/>
  <c r="E1115" i="16"/>
  <c r="X1115" i="16" s="1"/>
  <c r="I1115" i="16"/>
  <c r="I1188" i="16"/>
  <c r="F1326" i="16"/>
  <c r="E1123" i="16"/>
  <c r="X1123" i="16" s="1"/>
  <c r="R1175" i="16"/>
  <c r="G877" i="16"/>
  <c r="R1452" i="16"/>
  <c r="H1452" i="16"/>
  <c r="R1676" i="16"/>
  <c r="F1676" i="16"/>
  <c r="J1676" i="16"/>
  <c r="J463" i="16"/>
  <c r="I855" i="16"/>
  <c r="F1524" i="16"/>
  <c r="H1524" i="16"/>
  <c r="J1524" i="16"/>
  <c r="G579" i="16"/>
  <c r="I631" i="16"/>
  <c r="J679" i="16"/>
  <c r="H707" i="16"/>
  <c r="E707" i="16"/>
  <c r="X707" i="16" s="1"/>
  <c r="R775" i="16"/>
  <c r="F1033" i="16"/>
  <c r="J1156" i="16"/>
  <c r="J1212" i="16"/>
  <c r="H371" i="16"/>
  <c r="E909" i="16"/>
  <c r="X909" i="16" s="1"/>
  <c r="F909" i="16"/>
  <c r="F1115" i="16"/>
  <c r="E1700" i="16"/>
  <c r="X1700" i="16" s="1"/>
  <c r="I1700" i="16"/>
  <c r="H1700" i="16"/>
  <c r="F771" i="16"/>
  <c r="I771" i="16"/>
  <c r="I787" i="16"/>
  <c r="R2467" i="16"/>
  <c r="E2467" i="16"/>
  <c r="X2467" i="16" s="1"/>
  <c r="E1254" i="16"/>
  <c r="X1254" i="16" s="1"/>
  <c r="G1924" i="16"/>
  <c r="E1924" i="16"/>
  <c r="X1924" i="16" s="1"/>
  <c r="F1924" i="16"/>
  <c r="E835" i="16"/>
  <c r="X835" i="16" s="1"/>
  <c r="J835" i="16"/>
  <c r="F835" i="16"/>
  <c r="F1948" i="16"/>
  <c r="R2050" i="16"/>
  <c r="F2050" i="16"/>
  <c r="I2050" i="16"/>
  <c r="H2050" i="16"/>
  <c r="E1270" i="16"/>
  <c r="X1270" i="16" s="1"/>
  <c r="R1270" i="16"/>
  <c r="F1381" i="16"/>
  <c r="G2467" i="16"/>
  <c r="R1326" i="16"/>
  <c r="E643" i="16"/>
  <c r="X643" i="16" s="1"/>
  <c r="F330" i="16"/>
  <c r="H723" i="16"/>
  <c r="R976" i="16"/>
  <c r="H1458" i="16"/>
  <c r="I1924" i="16"/>
  <c r="I723" i="16"/>
  <c r="E439" i="16"/>
  <c r="G366" i="16"/>
  <c r="E1396" i="16"/>
  <c r="X1396" i="16" s="1"/>
  <c r="H1115" i="16"/>
  <c r="E1188" i="16"/>
  <c r="X1188" i="16" s="1"/>
  <c r="J1700" i="16"/>
  <c r="R1492" i="16"/>
  <c r="F1175" i="16"/>
  <c r="E1516" i="16"/>
  <c r="X1516" i="16" s="1"/>
  <c r="H1772" i="16"/>
  <c r="E403" i="16"/>
  <c r="F1281" i="16"/>
  <c r="R1281" i="16"/>
  <c r="J1404" i="16"/>
  <c r="E1404" i="16"/>
  <c r="X1404" i="16" s="1"/>
  <c r="H1404" i="16"/>
  <c r="H1420" i="16"/>
  <c r="I1099" i="16"/>
  <c r="R1099" i="16"/>
  <c r="H1099" i="16"/>
  <c r="F1099" i="16"/>
  <c r="J1392" i="16"/>
  <c r="J1732" i="16"/>
  <c r="H1732" i="16"/>
  <c r="G2050" i="16"/>
  <c r="J2090" i="16"/>
  <c r="R2090" i="16"/>
  <c r="G1420" i="16"/>
  <c r="I575" i="16"/>
  <c r="E575" i="16"/>
  <c r="X575" i="16" s="1"/>
  <c r="H627" i="16"/>
  <c r="H639" i="16"/>
  <c r="H731" i="16"/>
  <c r="F731" i="16"/>
  <c r="I1302" i="16"/>
  <c r="H1302" i="16"/>
  <c r="F1812" i="16"/>
  <c r="E819" i="16"/>
  <c r="X819" i="16" s="1"/>
  <c r="F693" i="16"/>
  <c r="H366" i="16"/>
  <c r="I1194" i="16"/>
  <c r="E1746" i="16"/>
  <c r="X1746" i="16" s="1"/>
  <c r="J1638" i="16"/>
  <c r="I1190" i="16"/>
  <c r="F1194" i="16"/>
  <c r="I891" i="16"/>
  <c r="E526" i="16"/>
  <c r="G1169" i="16"/>
  <c r="R1812" i="16"/>
  <c r="R1939" i="16"/>
  <c r="F442" i="16"/>
  <c r="E1642" i="16"/>
  <c r="X1642" i="16" s="1"/>
  <c r="G320" i="16"/>
  <c r="G374" i="16"/>
  <c r="G442" i="16"/>
  <c r="G1459" i="16"/>
  <c r="E1458" i="16"/>
  <c r="X1458" i="16" s="1"/>
  <c r="J374" i="16"/>
  <c r="E1812" i="16"/>
  <c r="X1812" i="16" s="1"/>
  <c r="J1459" i="16"/>
  <c r="F581" i="16"/>
  <c r="R1642" i="16"/>
  <c r="I1642" i="16"/>
  <c r="J701" i="16"/>
  <c r="R1634" i="16"/>
  <c r="H482" i="16"/>
  <c r="R1036" i="16"/>
  <c r="R2249" i="16"/>
  <c r="G1262" i="16"/>
  <c r="H2030" i="16"/>
  <c r="H1892" i="16"/>
  <c r="F1638" i="16"/>
  <c r="R1590" i="16"/>
  <c r="G1476" i="16"/>
  <c r="H1634" i="16"/>
  <c r="F1634" i="16"/>
  <c r="G1892" i="16"/>
  <c r="G482" i="16"/>
  <c r="G1036" i="16"/>
  <c r="F1036" i="16"/>
  <c r="J1634" i="16"/>
  <c r="J1476" i="16"/>
  <c r="I1036" i="16"/>
  <c r="H1036" i="16"/>
  <c r="E2115" i="16"/>
  <c r="X2115" i="16" s="1"/>
  <c r="E693" i="16"/>
  <c r="X693" i="16" s="1"/>
  <c r="F1876" i="16"/>
  <c r="H1097" i="16"/>
  <c r="I1634" i="16"/>
  <c r="R1499" i="16"/>
  <c r="E1876" i="16"/>
  <c r="X1876" i="16" s="1"/>
  <c r="R1876" i="16"/>
  <c r="H581" i="16"/>
  <c r="I392" i="16"/>
  <c r="G1876" i="16"/>
  <c r="F1939" i="16"/>
  <c r="G551" i="16"/>
  <c r="H1650" i="16"/>
  <c r="H2390" i="16"/>
  <c r="G1646" i="16"/>
  <c r="I967" i="16"/>
  <c r="F388" i="16"/>
  <c r="H364" i="16"/>
  <c r="R392" i="16"/>
  <c r="H1876" i="16"/>
  <c r="J1555" i="16"/>
  <c r="J1876" i="16"/>
  <c r="R1097" i="16"/>
  <c r="I1815" i="16"/>
  <c r="G2115" i="16"/>
  <c r="E392" i="16"/>
  <c r="E1443" i="16"/>
  <c r="X1443" i="16" s="1"/>
  <c r="H416" i="16"/>
  <c r="J1939" i="16"/>
  <c r="R1443" i="16"/>
  <c r="G1939" i="16"/>
  <c r="I1939" i="16"/>
  <c r="R2115" i="16"/>
  <c r="R472" i="16"/>
  <c r="I1650" i="16"/>
  <c r="G2390" i="16"/>
  <c r="E1638" i="16"/>
  <c r="X1638" i="16" s="1"/>
  <c r="R1193" i="16"/>
  <c r="E1598" i="16"/>
  <c r="X1598" i="16" s="1"/>
  <c r="G392" i="16"/>
  <c r="R625" i="16"/>
  <c r="E899" i="16"/>
  <c r="X899" i="16" s="1"/>
  <c r="F1009" i="16"/>
  <c r="H1009" i="16"/>
  <c r="I1177" i="16"/>
  <c r="H1303" i="16"/>
  <c r="E1438" i="16"/>
  <c r="X1438" i="16" s="1"/>
  <c r="R1438" i="16"/>
  <c r="I1438" i="16"/>
  <c r="H1438" i="16"/>
  <c r="F1804" i="16"/>
  <c r="J1804" i="16"/>
  <c r="I1804" i="16"/>
  <c r="R741" i="16"/>
  <c r="J741" i="16"/>
  <c r="E749" i="16"/>
  <c r="X749" i="16" s="1"/>
  <c r="I1986" i="16"/>
  <c r="J1986" i="16"/>
  <c r="F1986" i="16"/>
  <c r="H2263" i="16"/>
  <c r="J2263" i="16"/>
  <c r="J402" i="16"/>
  <c r="R402" i="16"/>
  <c r="E402" i="16"/>
  <c r="I402" i="16"/>
  <c r="F402" i="16"/>
  <c r="H402" i="16"/>
  <c r="J414" i="16"/>
  <c r="R414" i="16"/>
  <c r="I414" i="16"/>
  <c r="H414" i="16"/>
  <c r="E414" i="16"/>
  <c r="F414" i="16"/>
  <c r="J430" i="16"/>
  <c r="F430" i="16"/>
  <c r="E430" i="16"/>
  <c r="H430" i="16"/>
  <c r="R430" i="16"/>
  <c r="I430" i="16"/>
  <c r="F444" i="16"/>
  <c r="H448" i="16"/>
  <c r="I448" i="16"/>
  <c r="R466" i="16"/>
  <c r="I466" i="16"/>
  <c r="H466" i="16"/>
  <c r="F466" i="16"/>
  <c r="E466" i="16"/>
  <c r="J466" i="16"/>
  <c r="R480" i="16"/>
  <c r="E480" i="16"/>
  <c r="H869" i="16"/>
  <c r="J869" i="16"/>
  <c r="H1071" i="16"/>
  <c r="E1071" i="16"/>
  <c r="X1071" i="16" s="1"/>
  <c r="F1071" i="16"/>
  <c r="F1646" i="16"/>
  <c r="I512" i="16"/>
  <c r="I2263" i="16"/>
  <c r="E1969" i="16"/>
  <c r="X1969" i="16" s="1"/>
  <c r="F669" i="16"/>
  <c r="H669" i="16"/>
  <c r="J915" i="16"/>
  <c r="H915" i="16"/>
  <c r="F915" i="16"/>
  <c r="F989" i="16"/>
  <c r="H989" i="16"/>
  <c r="I989" i="16"/>
  <c r="H1062" i="16"/>
  <c r="R1062" i="16"/>
  <c r="I1062" i="16"/>
  <c r="E1062" i="16"/>
  <c r="X1062" i="16" s="1"/>
  <c r="H1494" i="16"/>
  <c r="R1494" i="16"/>
  <c r="E1494" i="16"/>
  <c r="X1494" i="16" s="1"/>
  <c r="J1494" i="16"/>
  <c r="I1494" i="16"/>
  <c r="F1494" i="16"/>
  <c r="G1510" i="16"/>
  <c r="H1510" i="16"/>
  <c r="J1510" i="16"/>
  <c r="F1510" i="16"/>
  <c r="E1510" i="16"/>
  <c r="X1510" i="16" s="1"/>
  <c r="I1510" i="16"/>
  <c r="R1510" i="16"/>
  <c r="H1792" i="16"/>
  <c r="H1630" i="16"/>
  <c r="G1630" i="16"/>
  <c r="I547" i="16"/>
  <c r="F629" i="16"/>
  <c r="I629" i="16"/>
  <c r="J629" i="16"/>
  <c r="F717" i="16"/>
  <c r="J993" i="16"/>
  <c r="H993" i="16"/>
  <c r="J1024" i="16"/>
  <c r="F1024" i="16"/>
  <c r="R1024" i="16"/>
  <c r="H1024" i="16"/>
  <c r="E1024" i="16"/>
  <c r="X1024" i="16" s="1"/>
  <c r="I1024" i="16"/>
  <c r="R1598" i="16"/>
  <c r="I1598" i="16"/>
  <c r="H1598" i="16"/>
  <c r="F1598" i="16"/>
  <c r="J1598" i="16"/>
  <c r="J1900" i="16"/>
  <c r="H1900" i="16"/>
  <c r="I1900" i="16"/>
  <c r="F1900" i="16"/>
  <c r="G1900" i="16"/>
  <c r="F1904" i="16"/>
  <c r="I1947" i="16"/>
  <c r="H1947" i="16"/>
  <c r="E1947" i="16"/>
  <c r="X1947" i="16" s="1"/>
  <c r="F1947" i="16"/>
  <c r="J1998" i="16"/>
  <c r="E1998" i="16"/>
  <c r="X1998" i="16" s="1"/>
  <c r="I324" i="16"/>
  <c r="F324" i="16"/>
  <c r="I328" i="16"/>
  <c r="I332" i="16"/>
  <c r="R346" i="16"/>
  <c r="F346" i="16"/>
  <c r="J346" i="16"/>
  <c r="H346" i="16"/>
  <c r="E346" i="16"/>
  <c r="I346" i="16"/>
  <c r="E354" i="16"/>
  <c r="F354" i="16"/>
  <c r="I354" i="16"/>
  <c r="H354" i="16"/>
  <c r="J354" i="16"/>
  <c r="R354" i="16"/>
  <c r="R358" i="16"/>
  <c r="F358" i="16"/>
  <c r="H358" i="16"/>
  <c r="E358" i="16"/>
  <c r="J358" i="16"/>
  <c r="I358" i="16"/>
  <c r="E366" i="16"/>
  <c r="I366" i="16"/>
  <c r="R370" i="16"/>
  <c r="H370" i="16"/>
  <c r="J370" i="16"/>
  <c r="I370" i="16"/>
  <c r="E370" i="16"/>
  <c r="F370" i="16"/>
  <c r="H374" i="16"/>
  <c r="I374" i="16"/>
  <c r="H386" i="16"/>
  <c r="E386" i="16"/>
  <c r="R386" i="16"/>
  <c r="J386" i="16"/>
  <c r="F386" i="16"/>
  <c r="I386" i="16"/>
  <c r="H390" i="16"/>
  <c r="R390" i="16"/>
  <c r="E390" i="16"/>
  <c r="I390" i="16"/>
  <c r="J390" i="16"/>
  <c r="F390" i="16"/>
  <c r="I394" i="16"/>
  <c r="H394" i="16"/>
  <c r="R394" i="16"/>
  <c r="J394" i="16"/>
  <c r="E394" i="16"/>
  <c r="F394" i="16"/>
  <c r="J434" i="16"/>
  <c r="R434" i="16"/>
  <c r="E434" i="16"/>
  <c r="H434" i="16"/>
  <c r="I434" i="16"/>
  <c r="F434" i="16"/>
  <c r="F438" i="16"/>
  <c r="R438" i="16"/>
  <c r="E438" i="16"/>
  <c r="H438" i="16"/>
  <c r="I438" i="16"/>
  <c r="J438" i="16"/>
  <c r="R458" i="16"/>
  <c r="E458" i="16"/>
  <c r="H458" i="16"/>
  <c r="I458" i="16"/>
  <c r="J458" i="16"/>
  <c r="E474" i="16"/>
  <c r="H474" i="16"/>
  <c r="J474" i="16"/>
  <c r="R474" i="16"/>
  <c r="F474" i="16"/>
  <c r="I474" i="16"/>
  <c r="H498" i="16"/>
  <c r="J498" i="16"/>
  <c r="R498" i="16"/>
  <c r="I498" i="16"/>
  <c r="E498" i="16"/>
  <c r="F498" i="16"/>
  <c r="R502" i="16"/>
  <c r="J502" i="16"/>
  <c r="F502" i="16"/>
  <c r="I502" i="16"/>
  <c r="E502" i="16"/>
  <c r="H502" i="16"/>
  <c r="F506" i="16"/>
  <c r="R506" i="16"/>
  <c r="I506" i="16"/>
  <c r="H506" i="16"/>
  <c r="E506" i="16"/>
  <c r="J506" i="16"/>
  <c r="R526" i="16"/>
  <c r="F526" i="16"/>
  <c r="J540" i="16"/>
  <c r="J544" i="16"/>
  <c r="J959" i="16"/>
  <c r="R959" i="16"/>
  <c r="H959" i="16"/>
  <c r="H1134" i="16"/>
  <c r="F1134" i="16"/>
  <c r="E1134" i="16"/>
  <c r="X1134" i="16" s="1"/>
  <c r="R1134" i="16"/>
  <c r="I1134" i="16"/>
  <c r="J1134" i="16"/>
  <c r="F1198" i="16"/>
  <c r="J1198" i="16"/>
  <c r="R1198" i="16"/>
  <c r="H1198" i="16"/>
  <c r="I1198" i="16"/>
  <c r="E1198" i="16"/>
  <c r="X1198" i="16" s="1"/>
  <c r="E1427" i="16"/>
  <c r="X1427" i="16" s="1"/>
  <c r="F1427" i="16"/>
  <c r="I1427" i="16"/>
  <c r="F1431" i="16"/>
  <c r="E1431" i="16"/>
  <c r="X1431" i="16" s="1"/>
  <c r="R1431" i="16"/>
  <c r="I1447" i="16"/>
  <c r="H1447" i="16"/>
  <c r="I1459" i="16"/>
  <c r="R1459" i="16"/>
  <c r="H1495" i="16"/>
  <c r="E1495" i="16"/>
  <c r="X1495" i="16" s="1"/>
  <c r="F1567" i="16"/>
  <c r="R1567" i="16"/>
  <c r="I1567" i="16"/>
  <c r="G1447" i="16"/>
  <c r="F1364" i="16"/>
  <c r="E1177" i="16"/>
  <c r="X1177" i="16" s="1"/>
  <c r="H1746" i="16"/>
  <c r="J1364" i="16"/>
  <c r="J1630" i="16"/>
  <c r="J1177" i="16"/>
  <c r="I995" i="16"/>
  <c r="E1986" i="16"/>
  <c r="X1986" i="16" s="1"/>
  <c r="H1638" i="16"/>
  <c r="H563" i="16"/>
  <c r="E563" i="16"/>
  <c r="X563" i="16" s="1"/>
  <c r="R1458" i="16"/>
  <c r="J1458" i="16"/>
  <c r="J1650" i="16"/>
  <c r="E1650" i="16"/>
  <c r="X1650" i="16" s="1"/>
  <c r="H1646" i="16"/>
  <c r="I1646" i="16"/>
  <c r="R1638" i="16"/>
  <c r="F458" i="16"/>
  <c r="F366" i="16"/>
  <c r="F994" i="16"/>
  <c r="F1630" i="16"/>
  <c r="E374" i="16"/>
  <c r="F1438" i="16"/>
  <c r="R1490" i="16"/>
  <c r="J1527" i="16"/>
  <c r="G1527" i="16"/>
  <c r="H526" i="16"/>
  <c r="E2193" i="16"/>
  <c r="X2193" i="16" s="1"/>
  <c r="H2153" i="16"/>
  <c r="J2153" i="16"/>
  <c r="E2153" i="16"/>
  <c r="X2153" i="16" s="1"/>
  <c r="G1804" i="16"/>
  <c r="F613" i="16"/>
  <c r="E613" i="16"/>
  <c r="X613" i="16" s="1"/>
  <c r="R613" i="16"/>
  <c r="R661" i="16"/>
  <c r="J661" i="16"/>
  <c r="R693" i="16"/>
  <c r="H701" i="16"/>
  <c r="I701" i="16"/>
  <c r="G899" i="16"/>
  <c r="I911" i="16"/>
  <c r="R1256" i="16"/>
  <c r="F1256" i="16"/>
  <c r="E1256" i="16"/>
  <c r="X1256" i="16" s="1"/>
  <c r="I1256" i="16"/>
  <c r="G1438" i="16"/>
  <c r="G1494" i="16"/>
  <c r="F1502" i="16"/>
  <c r="H1502" i="16"/>
  <c r="R1502" i="16"/>
  <c r="I1502" i="16"/>
  <c r="J1502" i="16"/>
  <c r="E1502" i="16"/>
  <c r="X1502" i="16" s="1"/>
  <c r="E907" i="16"/>
  <c r="X907" i="16" s="1"/>
  <c r="H709" i="16"/>
  <c r="J709" i="16"/>
  <c r="R709" i="16"/>
  <c r="J725" i="16"/>
  <c r="R725" i="16"/>
  <c r="F895" i="16"/>
  <c r="H895" i="16"/>
  <c r="F1121" i="16"/>
  <c r="H1121" i="16"/>
  <c r="I1121" i="16"/>
  <c r="R1169" i="16"/>
  <c r="H1169" i="16"/>
  <c r="E1442" i="16"/>
  <c r="X1442" i="16" s="1"/>
  <c r="F1442" i="16"/>
  <c r="H1442" i="16"/>
  <c r="I1442" i="16"/>
  <c r="R1442" i="16"/>
  <c r="J1442" i="16"/>
  <c r="E1590" i="16"/>
  <c r="X1590" i="16" s="1"/>
  <c r="H1590" i="16"/>
  <c r="F1590" i="16"/>
  <c r="I1590" i="16"/>
  <c r="G1590" i="16"/>
  <c r="G1986" i="16"/>
  <c r="J2057" i="16"/>
  <c r="H2057" i="16"/>
  <c r="R2057" i="16"/>
  <c r="J326" i="16"/>
  <c r="F326" i="16"/>
  <c r="I326" i="16"/>
  <c r="H326" i="16"/>
  <c r="R326" i="16"/>
  <c r="E326" i="16"/>
  <c r="E330" i="16"/>
  <c r="H330" i="16"/>
  <c r="I330" i="16"/>
  <c r="I334" i="16"/>
  <c r="E334" i="16"/>
  <c r="H334" i="16"/>
  <c r="R334" i="16"/>
  <c r="F334" i="16"/>
  <c r="J334" i="16"/>
  <c r="J356" i="16"/>
  <c r="R356" i="16"/>
  <c r="F360" i="16"/>
  <c r="R364" i="16"/>
  <c r="J368" i="16"/>
  <c r="F378" i="16"/>
  <c r="E378" i="16"/>
  <c r="J378" i="16"/>
  <c r="R378" i="16"/>
  <c r="H378" i="16"/>
  <c r="I378" i="16"/>
  <c r="R384" i="16"/>
  <c r="E384" i="16"/>
  <c r="G402" i="16"/>
  <c r="G414" i="16"/>
  <c r="G430" i="16"/>
  <c r="G434" i="16"/>
  <c r="H436" i="16"/>
  <c r="J436" i="16"/>
  <c r="E454" i="16"/>
  <c r="R454" i="16"/>
  <c r="F454" i="16"/>
  <c r="H454" i="16"/>
  <c r="I454" i="16"/>
  <c r="J454" i="16"/>
  <c r="R462" i="16"/>
  <c r="F462" i="16"/>
  <c r="H462" i="16"/>
  <c r="E462" i="16"/>
  <c r="I462" i="16"/>
  <c r="J462" i="16"/>
  <c r="G466" i="16"/>
  <c r="F476" i="16"/>
  <c r="E476" i="16"/>
  <c r="J496" i="16"/>
  <c r="E500" i="16"/>
  <c r="H504" i="16"/>
  <c r="H530" i="16"/>
  <c r="I530" i="16"/>
  <c r="R530" i="16"/>
  <c r="E530" i="16"/>
  <c r="F530" i="16"/>
  <c r="J530" i="16"/>
  <c r="R618" i="16"/>
  <c r="E955" i="16"/>
  <c r="X955" i="16" s="1"/>
  <c r="J955" i="16"/>
  <c r="H955" i="16"/>
  <c r="H975" i="16"/>
  <c r="J975" i="16"/>
  <c r="F1094" i="16"/>
  <c r="R1094" i="16"/>
  <c r="G1198" i="16"/>
  <c r="R1435" i="16"/>
  <c r="J1435" i="16"/>
  <c r="J1463" i="16"/>
  <c r="H1463" i="16"/>
  <c r="E1463" i="16"/>
  <c r="X1463" i="16" s="1"/>
  <c r="F1575" i="16"/>
  <c r="E1575" i="16"/>
  <c r="X1575" i="16" s="1"/>
  <c r="E653" i="16"/>
  <c r="X653" i="16" s="1"/>
  <c r="E811" i="16"/>
  <c r="X811" i="16" s="1"/>
  <c r="F879" i="16"/>
  <c r="H879" i="16"/>
  <c r="I879" i="16"/>
  <c r="R1201" i="16"/>
  <c r="E1287" i="16"/>
  <c r="X1287" i="16" s="1"/>
  <c r="J1462" i="16"/>
  <c r="E1462" i="16"/>
  <c r="X1462" i="16" s="1"/>
  <c r="E2411" i="16"/>
  <c r="X2411" i="16" s="1"/>
  <c r="F1153" i="16"/>
  <c r="R1153" i="16"/>
  <c r="I1490" i="16"/>
  <c r="J1490" i="16"/>
  <c r="H1490" i="16"/>
  <c r="E1490" i="16"/>
  <c r="X1490" i="16" s="1"/>
  <c r="J1622" i="16"/>
  <c r="R1622" i="16"/>
  <c r="R1896" i="16"/>
  <c r="H2162" i="16"/>
  <c r="E2162" i="16"/>
  <c r="X2162" i="16" s="1"/>
  <c r="R2162" i="16"/>
  <c r="I2162" i="16"/>
  <c r="F2162" i="16"/>
  <c r="J2162" i="16"/>
  <c r="J362" i="16"/>
  <c r="F362" i="16"/>
  <c r="I362" i="16"/>
  <c r="H362" i="16"/>
  <c r="R362" i="16"/>
  <c r="E362" i="16"/>
  <c r="H408" i="16"/>
  <c r="F420" i="16"/>
  <c r="H420" i="16"/>
  <c r="J470" i="16"/>
  <c r="H470" i="16"/>
  <c r="I470" i="16"/>
  <c r="R470" i="16"/>
  <c r="F470" i="16"/>
  <c r="E470" i="16"/>
  <c r="F578" i="16"/>
  <c r="I912" i="16"/>
  <c r="J1006" i="16"/>
  <c r="I1006" i="16"/>
  <c r="F1006" i="16"/>
  <c r="R1006" i="16"/>
  <c r="E1006" i="16"/>
  <c r="X1006" i="16" s="1"/>
  <c r="H1006" i="16"/>
  <c r="F1040" i="16"/>
  <c r="R1040" i="16"/>
  <c r="H1040" i="16"/>
  <c r="E1040" i="16"/>
  <c r="X1040" i="16" s="1"/>
  <c r="I1040" i="16"/>
  <c r="J1507" i="16"/>
  <c r="I1507" i="16"/>
  <c r="F1507" i="16"/>
  <c r="H625" i="16"/>
  <c r="R1462" i="16"/>
  <c r="R1071" i="16"/>
  <c r="H1804" i="16"/>
  <c r="R899" i="16"/>
  <c r="H1986" i="16"/>
  <c r="J1646" i="16"/>
  <c r="F1781" i="16"/>
  <c r="G1458" i="16"/>
  <c r="F1458" i="16"/>
  <c r="G1650" i="16"/>
  <c r="F1650" i="16"/>
  <c r="H1462" i="16"/>
  <c r="H2097" i="16"/>
  <c r="I1638" i="16"/>
  <c r="E1646" i="16"/>
  <c r="X1646" i="16" s="1"/>
  <c r="E1459" i="16"/>
  <c r="X1459" i="16" s="1"/>
  <c r="J366" i="16"/>
  <c r="R1630" i="16"/>
  <c r="G614" i="16"/>
  <c r="I1630" i="16"/>
  <c r="R374" i="16"/>
  <c r="R1804" i="16"/>
  <c r="F1490" i="16"/>
  <c r="J1209" i="16"/>
  <c r="R2263" i="16"/>
  <c r="I526" i="16"/>
  <c r="E853" i="16"/>
  <c r="X853" i="16" s="1"/>
  <c r="J853" i="16"/>
  <c r="I853" i="16"/>
  <c r="F891" i="16"/>
  <c r="E891" i="16"/>
  <c r="X891" i="16" s="1"/>
  <c r="I1193" i="16"/>
  <c r="E1193" i="16"/>
  <c r="X1193" i="16" s="1"/>
  <c r="F1454" i="16"/>
  <c r="I1454" i="16"/>
  <c r="R1454" i="16"/>
  <c r="E1454" i="16"/>
  <c r="X1454" i="16" s="1"/>
  <c r="H1454" i="16"/>
  <c r="J1454" i="16"/>
  <c r="F1482" i="16"/>
  <c r="I1482" i="16"/>
  <c r="R1482" i="16"/>
  <c r="E1482" i="16"/>
  <c r="X1482" i="16" s="1"/>
  <c r="J1482" i="16"/>
  <c r="H1482" i="16"/>
  <c r="F1851" i="16"/>
  <c r="R1851" i="16"/>
  <c r="E1892" i="16"/>
  <c r="X1892" i="16" s="1"/>
  <c r="R1892" i="16"/>
  <c r="E2310" i="16"/>
  <c r="X2310" i="16" s="1"/>
  <c r="E919" i="16"/>
  <c r="X919" i="16" s="1"/>
  <c r="H919" i="16"/>
  <c r="I1097" i="16"/>
  <c r="E1097" i="16"/>
  <c r="X1097" i="16" s="1"/>
  <c r="J1137" i="16"/>
  <c r="J1470" i="16"/>
  <c r="I1470" i="16"/>
  <c r="R1470" i="16"/>
  <c r="H1470" i="16"/>
  <c r="E1470" i="16"/>
  <c r="X1470" i="16" s="1"/>
  <c r="F1470" i="16"/>
  <c r="J1888" i="16"/>
  <c r="J1970" i="16"/>
  <c r="F1970" i="16"/>
  <c r="H1970" i="16"/>
  <c r="R1970" i="16"/>
  <c r="E1970" i="16"/>
  <c r="X1970" i="16" s="1"/>
  <c r="I1970" i="16"/>
  <c r="J1978" i="16"/>
  <c r="F1978" i="16"/>
  <c r="I1978" i="16"/>
  <c r="R1978" i="16"/>
  <c r="E1978" i="16"/>
  <c r="X1978" i="16" s="1"/>
  <c r="H1978" i="16"/>
  <c r="G1978" i="16"/>
  <c r="R1990" i="16"/>
  <c r="J1990" i="16"/>
  <c r="H1990" i="16"/>
  <c r="F1990" i="16"/>
  <c r="I1990" i="16"/>
  <c r="E1990" i="16"/>
  <c r="X1990" i="16" s="1"/>
  <c r="J352" i="16"/>
  <c r="F352" i="16"/>
  <c r="H352" i="16"/>
  <c r="J406" i="16"/>
  <c r="H406" i="16"/>
  <c r="E406" i="16"/>
  <c r="F406" i="16"/>
  <c r="I406" i="16"/>
  <c r="R406" i="16"/>
  <c r="E416" i="16"/>
  <c r="R416" i="16"/>
  <c r="R442" i="16"/>
  <c r="E442" i="16"/>
  <c r="I442" i="16"/>
  <c r="H442" i="16"/>
  <c r="H446" i="16"/>
  <c r="R446" i="16"/>
  <c r="J446" i="16"/>
  <c r="F446" i="16"/>
  <c r="E446" i="16"/>
  <c r="I446" i="16"/>
  <c r="H468" i="16"/>
  <c r="R468" i="16"/>
  <c r="E482" i="16"/>
  <c r="J482" i="16"/>
  <c r="R482" i="16"/>
  <c r="I482" i="16"/>
  <c r="R488" i="16"/>
  <c r="E488" i="16"/>
  <c r="G496" i="16"/>
  <c r="G500" i="16"/>
  <c r="G530" i="16"/>
  <c r="F567" i="16"/>
  <c r="I602" i="16"/>
  <c r="H880" i="16"/>
  <c r="G955" i="16"/>
  <c r="J986" i="16"/>
  <c r="G1006" i="16"/>
  <c r="R1044" i="16"/>
  <c r="E1044" i="16"/>
  <c r="X1044" i="16" s="1"/>
  <c r="R1059" i="16"/>
  <c r="I1059" i="16"/>
  <c r="H1059" i="16"/>
  <c r="R1086" i="16"/>
  <c r="H1086" i="16"/>
  <c r="I1086" i="16"/>
  <c r="E1086" i="16"/>
  <c r="X1086" i="16" s="1"/>
  <c r="F1086" i="16"/>
  <c r="J1086" i="16"/>
  <c r="I1158" i="16"/>
  <c r="H1158" i="16"/>
  <c r="E1158" i="16"/>
  <c r="X1158" i="16" s="1"/>
  <c r="R1158" i="16"/>
  <c r="F1158" i="16"/>
  <c r="J1158" i="16"/>
  <c r="J1174" i="16"/>
  <c r="R1174" i="16"/>
  <c r="F1174" i="16"/>
  <c r="H1174" i="16"/>
  <c r="E1174" i="16"/>
  <c r="X1174" i="16" s="1"/>
  <c r="H1190" i="16"/>
  <c r="E1190" i="16"/>
  <c r="X1190" i="16" s="1"/>
  <c r="R1190" i="16"/>
  <c r="H1194" i="16"/>
  <c r="J1194" i="16"/>
  <c r="E1194" i="16"/>
  <c r="X1194" i="16" s="1"/>
  <c r="R1194" i="16"/>
  <c r="R1214" i="16"/>
  <c r="J1214" i="16"/>
  <c r="H1214" i="16"/>
  <c r="I1214" i="16"/>
  <c r="E1214" i="16"/>
  <c r="X1214" i="16" s="1"/>
  <c r="F1214" i="16"/>
  <c r="H1467" i="16"/>
  <c r="F1467" i="16"/>
  <c r="R1467" i="16"/>
  <c r="I1467" i="16"/>
  <c r="E1491" i="16"/>
  <c r="X1491" i="16" s="1"/>
  <c r="F1523" i="16"/>
  <c r="H1523" i="16"/>
  <c r="J1535" i="16"/>
  <c r="F1535" i="16"/>
  <c r="R1535" i="16"/>
  <c r="I1535" i="16"/>
  <c r="G1575" i="16"/>
  <c r="E1555" i="16"/>
  <c r="X1555" i="16" s="1"/>
  <c r="I1555" i="16"/>
  <c r="J763" i="16"/>
  <c r="I763" i="16"/>
  <c r="E1801" i="16"/>
  <c r="X1801" i="16" s="1"/>
  <c r="G1801" i="16"/>
  <c r="R1440" i="16"/>
  <c r="H1440" i="16"/>
  <c r="R1399" i="16"/>
  <c r="I1399" i="16"/>
  <c r="J1230" i="16"/>
  <c r="H1230" i="16"/>
  <c r="F1230" i="16"/>
  <c r="R1230" i="16"/>
  <c r="R2390" i="16"/>
  <c r="F2249" i="16"/>
  <c r="I1734" i="16"/>
  <c r="J1734" i="16"/>
  <c r="R1734" i="16"/>
  <c r="E1734" i="16"/>
  <c r="X1734" i="16" s="1"/>
  <c r="F1734" i="16"/>
  <c r="H1734" i="16"/>
  <c r="R1808" i="16"/>
  <c r="I1885" i="16"/>
  <c r="I1476" i="16"/>
  <c r="H1476" i="16"/>
  <c r="R1476" i="16"/>
  <c r="R1488" i="16"/>
  <c r="E1669" i="16"/>
  <c r="X1669" i="16" s="1"/>
  <c r="R1215" i="16"/>
  <c r="F1944" i="16"/>
  <c r="E2201" i="16"/>
  <c r="X2201" i="16" s="1"/>
  <c r="J2201" i="16"/>
  <c r="H2201" i="16"/>
  <c r="J1706" i="16"/>
  <c r="E1706" i="16"/>
  <c r="X1706" i="16" s="1"/>
  <c r="R1706" i="16"/>
  <c r="H1591" i="16"/>
  <c r="F1706" i="16"/>
  <c r="G2030" i="16"/>
  <c r="J2390" i="16"/>
  <c r="H1801" i="16"/>
  <c r="F995" i="16"/>
  <c r="I1601" i="16"/>
  <c r="J1601" i="16"/>
  <c r="E1702" i="16"/>
  <c r="X1702" i="16" s="1"/>
  <c r="F1702" i="16"/>
  <c r="I1702" i="16"/>
  <c r="J1702" i="16"/>
  <c r="R1702" i="16"/>
  <c r="H1702" i="16"/>
  <c r="F1276" i="16"/>
  <c r="F1304" i="16"/>
  <c r="I1324" i="16"/>
  <c r="J1324" i="16"/>
  <c r="F1324" i="16"/>
  <c r="E1324" i="16"/>
  <c r="X1324" i="16" s="1"/>
  <c r="R1324" i="16"/>
  <c r="E1395" i="16"/>
  <c r="X1395" i="16" s="1"/>
  <c r="J1395" i="16"/>
  <c r="I1395" i="16"/>
  <c r="E1403" i="16"/>
  <c r="X1403" i="16" s="1"/>
  <c r="H1403" i="16"/>
  <c r="J1403" i="16"/>
  <c r="H1706" i="16"/>
  <c r="J1801" i="16"/>
  <c r="G763" i="16"/>
  <c r="J967" i="16"/>
  <c r="F967" i="16"/>
  <c r="F990" i="16"/>
  <c r="H2422" i="16"/>
  <c r="R2422" i="16"/>
  <c r="I2422" i="16"/>
  <c r="E2422" i="16"/>
  <c r="X2422" i="16" s="1"/>
  <c r="F2422" i="16"/>
  <c r="J2422" i="16"/>
  <c r="G1706" i="16"/>
  <c r="I1746" i="16"/>
  <c r="J1746" i="16"/>
  <c r="F1746" i="16"/>
  <c r="R1844" i="16"/>
  <c r="F1844" i="16"/>
  <c r="I1844" i="16"/>
  <c r="H1844" i="16"/>
  <c r="J1844" i="16"/>
  <c r="J1480" i="16"/>
  <c r="E1564" i="16"/>
  <c r="X1564" i="16" s="1"/>
  <c r="F1564" i="16"/>
  <c r="R1564" i="16"/>
  <c r="H1564" i="16"/>
  <c r="H1661" i="16"/>
  <c r="J1677" i="16"/>
  <c r="E1238" i="16"/>
  <c r="X1238" i="16" s="1"/>
  <c r="F1241" i="16"/>
  <c r="I1241" i="16"/>
  <c r="G1241" i="16"/>
  <c r="E1241" i="16"/>
  <c r="X1241" i="16" s="1"/>
  <c r="R1464" i="16"/>
  <c r="F2063" i="16"/>
  <c r="E2063" i="16"/>
  <c r="X2063" i="16" s="1"/>
  <c r="J2063" i="16"/>
  <c r="H2063" i="16"/>
  <c r="E1806" i="16"/>
  <c r="X1806" i="16" s="1"/>
  <c r="I1806" i="16"/>
  <c r="J1806" i="16"/>
  <c r="H1806" i="16"/>
  <c r="F1806" i="16"/>
  <c r="R1806" i="16"/>
  <c r="G1806" i="16"/>
  <c r="J2226" i="16"/>
  <c r="H2226" i="16"/>
  <c r="R2226" i="16"/>
  <c r="F2226" i="16"/>
  <c r="I2226" i="16"/>
  <c r="E2226" i="16"/>
  <c r="X2226" i="16" s="1"/>
  <c r="R1864" i="16"/>
  <c r="I2073" i="16"/>
  <c r="I2283" i="16"/>
  <c r="R2283" i="16"/>
  <c r="J792" i="16"/>
  <c r="E2223" i="16"/>
  <c r="X2223" i="16" s="1"/>
  <c r="F2223" i="16"/>
  <c r="R2279" i="16"/>
  <c r="F2279" i="16"/>
  <c r="H2066" i="16"/>
  <c r="R2066" i="16"/>
  <c r="I2066" i="16"/>
  <c r="E2066" i="16"/>
  <c r="X2066" i="16" s="1"/>
  <c r="H1008" i="16"/>
  <c r="J1443" i="16"/>
  <c r="J2066" i="16"/>
  <c r="R1859" i="16"/>
  <c r="F1859" i="16"/>
  <c r="E1859" i="16"/>
  <c r="X1859" i="16" s="1"/>
  <c r="I1859" i="16"/>
  <c r="E2243" i="16"/>
  <c r="X2243" i="16" s="1"/>
  <c r="J1812" i="16"/>
  <c r="H1812" i="16"/>
  <c r="E1640" i="16"/>
  <c r="X1640" i="16" s="1"/>
  <c r="F1720" i="16"/>
  <c r="I1364" i="16"/>
  <c r="E1364" i="16"/>
  <c r="X1364" i="16" s="1"/>
  <c r="F1432" i="16"/>
  <c r="G1443" i="16"/>
  <c r="G1864" i="16"/>
  <c r="E1987" i="16"/>
  <c r="X1987" i="16" s="1"/>
  <c r="I2010" i="16"/>
  <c r="J2010" i="16"/>
  <c r="E2010" i="16"/>
  <c r="X2010" i="16" s="1"/>
  <c r="H2010" i="16"/>
  <c r="F2010" i="16"/>
  <c r="G2010" i="16"/>
  <c r="R2010" i="16"/>
  <c r="R2077" i="16"/>
  <c r="E2122" i="16"/>
  <c r="X2122" i="16" s="1"/>
  <c r="J2122" i="16"/>
  <c r="H2122" i="16"/>
  <c r="I2122" i="16"/>
  <c r="F2122" i="16"/>
  <c r="R2122" i="16"/>
  <c r="R2403" i="16"/>
  <c r="E2003" i="16"/>
  <c r="X2003" i="16" s="1"/>
  <c r="F2003" i="16"/>
  <c r="I2003" i="16"/>
  <c r="I2026" i="16"/>
  <c r="F2026" i="16"/>
  <c r="E2026" i="16"/>
  <c r="X2026" i="16" s="1"/>
  <c r="R2026" i="16"/>
  <c r="J2026" i="16"/>
  <c r="H2026" i="16"/>
  <c r="G2223" i="16"/>
  <c r="H2445" i="16"/>
  <c r="H846" i="16"/>
  <c r="F2030" i="16"/>
  <c r="E2030" i="16"/>
  <c r="X2030" i="16" s="1"/>
  <c r="I2030" i="16"/>
  <c r="J2030" i="16"/>
  <c r="G2066" i="16"/>
  <c r="I2074" i="16"/>
  <c r="E2074" i="16"/>
  <c r="X2074" i="16" s="1"/>
  <c r="R2074" i="16"/>
  <c r="J2074" i="16"/>
  <c r="F2074" i="16"/>
  <c r="H2074" i="16"/>
  <c r="I2143" i="16"/>
  <c r="R2143" i="16"/>
  <c r="G2251" i="16"/>
  <c r="E1262" i="16"/>
  <c r="X1262" i="16" s="1"/>
  <c r="H1262" i="16"/>
  <c r="J1262" i="16"/>
  <c r="F1262" i="16"/>
  <c r="F1049" i="16"/>
  <c r="I1049" i="16"/>
  <c r="H1049" i="16"/>
  <c r="I1999" i="16"/>
  <c r="F1999" i="16"/>
  <c r="R1999" i="16"/>
  <c r="E2383" i="16"/>
  <c r="X2383" i="16" s="1"/>
  <c r="J2383" i="16"/>
  <c r="R2383" i="16"/>
  <c r="E796" i="16"/>
  <c r="X796" i="16" s="1"/>
  <c r="R1012" i="16"/>
  <c r="I1012" i="16"/>
  <c r="J1012" i="16"/>
  <c r="E1012" i="16"/>
  <c r="X1012" i="16" s="1"/>
  <c r="E1831" i="16"/>
  <c r="X1831" i="16" s="1"/>
  <c r="H1831" i="16"/>
  <c r="I1831" i="16"/>
  <c r="F2066" i="16"/>
  <c r="R1262" i="16"/>
  <c r="J2259" i="16"/>
  <c r="I1816" i="16"/>
  <c r="H1596" i="16"/>
  <c r="R1596" i="16"/>
  <c r="E1596" i="16"/>
  <c r="X1596" i="16" s="1"/>
  <c r="G1596" i="16"/>
  <c r="F1596" i="16"/>
  <c r="I1596" i="16"/>
  <c r="R651" i="16"/>
  <c r="H651" i="16"/>
  <c r="E1248" i="16"/>
  <c r="X1248" i="16" s="1"/>
  <c r="F1286" i="16"/>
  <c r="I1286" i="16"/>
  <c r="H1286" i="16"/>
  <c r="R1286" i="16"/>
  <c r="E1286" i="16"/>
  <c r="X1286" i="16" s="1"/>
  <c r="J1286" i="16"/>
  <c r="I1428" i="16"/>
  <c r="E1428" i="16"/>
  <c r="X1428" i="16" s="1"/>
  <c r="H1428" i="16"/>
  <c r="F1428" i="16"/>
  <c r="G1428" i="16"/>
  <c r="R1439" i="16"/>
  <c r="F1439" i="16"/>
  <c r="I1439" i="16"/>
  <c r="H1439" i="16"/>
  <c r="H1905" i="16"/>
  <c r="R1905" i="16"/>
  <c r="F1935" i="16"/>
  <c r="H1935" i="16"/>
  <c r="E1935" i="16"/>
  <c r="X1935" i="16" s="1"/>
  <c r="J1935" i="16"/>
  <c r="R2081" i="16"/>
  <c r="J2275" i="16"/>
  <c r="E2275" i="16"/>
  <c r="X2275" i="16" s="1"/>
  <c r="J2301" i="16"/>
  <c r="R823" i="16"/>
  <c r="E823" i="16"/>
  <c r="X823" i="16" s="1"/>
  <c r="I858" i="16"/>
  <c r="J2375" i="16"/>
  <c r="F2175" i="16"/>
  <c r="R2175" i="16"/>
  <c r="E2175" i="16"/>
  <c r="X2175" i="16" s="1"/>
  <c r="J2175" i="16"/>
  <c r="I2237" i="16"/>
  <c r="I2441" i="16"/>
  <c r="F2115" i="16"/>
  <c r="J2115" i="16"/>
  <c r="F1968" i="16"/>
  <c r="F2051" i="16"/>
  <c r="E2051" i="16"/>
  <c r="X2051" i="16" s="1"/>
  <c r="J2051" i="16"/>
  <c r="J1008" i="16"/>
  <c r="F1008" i="16"/>
  <c r="E1008" i="16"/>
  <c r="X1008" i="16" s="1"/>
  <c r="I1008" i="16"/>
  <c r="R1008" i="16"/>
  <c r="R2185" i="16"/>
  <c r="H2185" i="16"/>
  <c r="J2257" i="16"/>
  <c r="F2257" i="16"/>
  <c r="E2257" i="16"/>
  <c r="X2257" i="16" s="1"/>
  <c r="R2305" i="16"/>
  <c r="H2305" i="16"/>
  <c r="H1456" i="16"/>
  <c r="R1486" i="16"/>
  <c r="H1486" i="16"/>
  <c r="J1486" i="16"/>
  <c r="I1486" i="16"/>
  <c r="F1486" i="16"/>
  <c r="E1486" i="16"/>
  <c r="X1486" i="16" s="1"/>
  <c r="H1584" i="16"/>
  <c r="F1687" i="16"/>
  <c r="R1687" i="16"/>
  <c r="F577" i="16"/>
  <c r="E577" i="16"/>
  <c r="X577" i="16" s="1"/>
  <c r="R577" i="16"/>
  <c r="R589" i="16"/>
  <c r="J837" i="16"/>
  <c r="E837" i="16"/>
  <c r="X837" i="16" s="1"/>
  <c r="H837" i="16"/>
  <c r="E1271" i="16"/>
  <c r="X1271" i="16" s="1"/>
  <c r="F1271" i="16"/>
  <c r="F1275" i="16"/>
  <c r="J1275" i="16"/>
  <c r="H1275" i="16"/>
  <c r="F1436" i="16"/>
  <c r="E1436" i="16"/>
  <c r="X1436" i="16" s="1"/>
  <c r="J1436" i="16"/>
  <c r="R1436" i="16"/>
  <c r="I1436" i="16"/>
  <c r="J1842" i="16"/>
  <c r="I1842" i="16"/>
  <c r="R1842" i="16"/>
  <c r="F1842" i="16"/>
  <c r="E1842" i="16"/>
  <c r="X1842" i="16" s="1"/>
  <c r="G1842" i="16"/>
  <c r="H1842" i="16"/>
  <c r="J1870" i="16"/>
  <c r="R1870" i="16"/>
  <c r="F1870" i="16"/>
  <c r="H1870" i="16"/>
  <c r="E1870" i="16"/>
  <c r="X1870" i="16" s="1"/>
  <c r="I1870" i="16"/>
  <c r="G1870" i="16"/>
  <c r="E2014" i="16"/>
  <c r="X2014" i="16" s="1"/>
  <c r="F2014" i="16"/>
  <c r="H2014" i="16"/>
  <c r="I2014" i="16"/>
  <c r="R2014" i="16"/>
  <c r="J2014" i="16"/>
  <c r="R2055" i="16"/>
  <c r="I2055" i="16"/>
  <c r="J2055" i="16"/>
  <c r="I2129" i="16"/>
  <c r="R2129" i="16"/>
  <c r="G2226" i="16"/>
  <c r="E808" i="16"/>
  <c r="X808" i="16" s="1"/>
  <c r="R1839" i="16"/>
  <c r="G2305" i="16"/>
  <c r="G2383" i="16"/>
  <c r="E2390" i="16"/>
  <c r="X2390" i="16" s="1"/>
  <c r="I2390" i="16"/>
  <c r="F1819" i="16"/>
  <c r="R1819" i="16"/>
  <c r="E1819" i="16"/>
  <c r="X1819" i="16" s="1"/>
  <c r="I1819" i="16"/>
  <c r="I2329" i="16"/>
  <c r="E2329" i="16"/>
  <c r="X2329" i="16" s="1"/>
  <c r="F819" i="16"/>
  <c r="R819" i="16"/>
  <c r="I971" i="16"/>
  <c r="J971" i="16"/>
  <c r="G1012" i="16"/>
  <c r="F1823" i="16"/>
  <c r="J1823" i="16"/>
  <c r="R2182" i="16"/>
  <c r="I2182" i="16"/>
  <c r="F2182" i="16"/>
  <c r="J2182" i="16"/>
  <c r="H2182" i="16"/>
  <c r="E2182" i="16"/>
  <c r="X2182" i="16" s="1"/>
  <c r="H2189" i="16"/>
  <c r="E2353" i="16"/>
  <c r="X2353" i="16" s="1"/>
  <c r="R2353" i="16"/>
  <c r="G823" i="16"/>
  <c r="R400" i="16"/>
  <c r="J400" i="16"/>
  <c r="H1075" i="16"/>
  <c r="J1075" i="16"/>
  <c r="R1430" i="16"/>
  <c r="J1430" i="16"/>
  <c r="F1430" i="16"/>
  <c r="E1430" i="16"/>
  <c r="X1430" i="16" s="1"/>
  <c r="I1430" i="16"/>
  <c r="H1430" i="16"/>
  <c r="I1714" i="16"/>
  <c r="F1714" i="16"/>
  <c r="H1714" i="16"/>
  <c r="R1714" i="16"/>
  <c r="E1714" i="16"/>
  <c r="X1714" i="16" s="1"/>
  <c r="J1714" i="16"/>
  <c r="I603" i="16"/>
  <c r="H1078" i="16"/>
  <c r="E1078" i="16"/>
  <c r="X1078" i="16" s="1"/>
  <c r="F1078" i="16"/>
  <c r="I1078" i="16"/>
  <c r="R1078" i="16"/>
  <c r="J1078" i="16"/>
  <c r="F1927" i="16"/>
  <c r="E1927" i="16"/>
  <c r="X1927" i="16" s="1"/>
  <c r="H1927" i="16"/>
  <c r="E418" i="16"/>
  <c r="J418" i="16"/>
  <c r="H418" i="16"/>
  <c r="F418" i="16"/>
  <c r="G418" i="16"/>
  <c r="I418" i="16"/>
  <c r="R418" i="16"/>
  <c r="E864" i="16"/>
  <c r="X864" i="16" s="1"/>
  <c r="J1280" i="16"/>
  <c r="H1280" i="16"/>
  <c r="R1280" i="16"/>
  <c r="G1280" i="16"/>
  <c r="F1280" i="16"/>
  <c r="E1280" i="16"/>
  <c r="X1280" i="16" s="1"/>
  <c r="I1280" i="16"/>
  <c r="J1471" i="16"/>
  <c r="F1503" i="16"/>
  <c r="H1503" i="16"/>
  <c r="J1503" i="16"/>
  <c r="R1503" i="16"/>
  <c r="J1573" i="16"/>
  <c r="H1580" i="16"/>
  <c r="J1580" i="16"/>
  <c r="R1580" i="16"/>
  <c r="I1580" i="16"/>
  <c r="H1651" i="16"/>
  <c r="F1651" i="16"/>
  <c r="R1651" i="16"/>
  <c r="E1782" i="16"/>
  <c r="X1782" i="16" s="1"/>
  <c r="H1782" i="16"/>
  <c r="F1782" i="16"/>
  <c r="J1782" i="16"/>
  <c r="R1782" i="16"/>
  <c r="I1782" i="16"/>
  <c r="F1836" i="16"/>
  <c r="R1836" i="16"/>
  <c r="I1836" i="16"/>
  <c r="J1836" i="16"/>
  <c r="E1847" i="16"/>
  <c r="X1847" i="16" s="1"/>
  <c r="J1847" i="16"/>
  <c r="I1847" i="16"/>
  <c r="R2149" i="16"/>
  <c r="J1028" i="16"/>
  <c r="H1028" i="16"/>
  <c r="E1028" i="16"/>
  <c r="X1028" i="16" s="1"/>
  <c r="R1028" i="16"/>
  <c r="G1075" i="16"/>
  <c r="J1102" i="16"/>
  <c r="H1102" i="16"/>
  <c r="F1102" i="16"/>
  <c r="I1102" i="16"/>
  <c r="E1102" i="16"/>
  <c r="X1102" i="16" s="1"/>
  <c r="F1243" i="16"/>
  <c r="H1243" i="16"/>
  <c r="I1243" i="16"/>
  <c r="R1243" i="16"/>
  <c r="J350" i="16"/>
  <c r="R350" i="16"/>
  <c r="E350" i="16"/>
  <c r="F350" i="16"/>
  <c r="H350" i="16"/>
  <c r="G350" i="16"/>
  <c r="I350" i="16"/>
  <c r="E845" i="16"/>
  <c r="X845" i="16" s="1"/>
  <c r="F845" i="16"/>
  <c r="E1145" i="16"/>
  <c r="X1145" i="16" s="1"/>
  <c r="G398" i="16"/>
  <c r="H398" i="16"/>
  <c r="F398" i="16"/>
  <c r="I398" i="16"/>
  <c r="R398" i="16"/>
  <c r="E398" i="16"/>
  <c r="J398" i="16"/>
  <c r="H426" i="16"/>
  <c r="E426" i="16"/>
  <c r="R426" i="16"/>
  <c r="J426" i="16"/>
  <c r="I426" i="16"/>
  <c r="F426" i="16"/>
  <c r="F1249" i="16"/>
  <c r="E1249" i="16"/>
  <c r="X1249" i="16" s="1"/>
  <c r="I1249" i="16"/>
  <c r="G1580" i="16"/>
  <c r="G1782" i="16"/>
  <c r="J1016" i="16"/>
  <c r="H1016" i="16"/>
  <c r="E1016" i="16"/>
  <c r="X1016" i="16" s="1"/>
  <c r="F1016" i="16"/>
  <c r="R1016" i="16"/>
  <c r="I1016" i="16"/>
  <c r="H1748" i="16"/>
  <c r="J1748" i="16"/>
  <c r="F1748" i="16"/>
  <c r="R1748" i="16"/>
  <c r="E1748" i="16"/>
  <c r="X1748" i="16" s="1"/>
  <c r="G1748" i="16"/>
  <c r="R396" i="16"/>
  <c r="E396" i="16"/>
  <c r="J396" i="16"/>
  <c r="I396" i="16"/>
  <c r="H428" i="16"/>
  <c r="F428" i="16"/>
  <c r="E428" i="16"/>
  <c r="J428" i="16"/>
  <c r="I803" i="16"/>
  <c r="H803" i="16"/>
  <c r="E803" i="16"/>
  <c r="X803" i="16" s="1"/>
  <c r="F1233" i="16"/>
  <c r="E1233" i="16"/>
  <c r="X1233" i="16" s="1"/>
  <c r="R1531" i="16"/>
  <c r="I1531" i="16"/>
  <c r="H1531" i="16"/>
  <c r="J1531" i="16"/>
  <c r="E1716" i="16"/>
  <c r="X1716" i="16" s="1"/>
  <c r="I1716" i="16"/>
  <c r="J1716" i="16"/>
  <c r="H1716" i="16"/>
  <c r="H1750" i="16"/>
  <c r="J1750" i="16"/>
  <c r="R1750" i="16"/>
  <c r="E1750" i="16"/>
  <c r="X1750" i="16" s="1"/>
  <c r="F1750" i="16"/>
  <c r="I1750" i="16"/>
  <c r="J1770" i="16"/>
  <c r="E1770" i="16"/>
  <c r="X1770" i="16" s="1"/>
  <c r="R1770" i="16"/>
  <c r="I1770" i="16"/>
  <c r="H1770" i="16"/>
  <c r="F1770" i="16"/>
  <c r="R1811" i="16"/>
  <c r="I1811" i="16"/>
  <c r="H1811" i="16"/>
  <c r="G1811" i="16"/>
  <c r="H1956" i="16"/>
  <c r="E1956" i="16"/>
  <c r="X1956" i="16" s="1"/>
  <c r="J1956" i="16"/>
  <c r="R1956" i="16"/>
  <c r="E2107" i="16"/>
  <c r="X2107" i="16" s="1"/>
  <c r="J2107" i="16"/>
  <c r="E1912" i="16"/>
  <c r="X1912" i="16" s="1"/>
  <c r="G1430" i="16"/>
  <c r="I1728" i="16"/>
  <c r="E1728" i="16"/>
  <c r="X1728" i="16" s="1"/>
  <c r="G603" i="16"/>
  <c r="G1078" i="16"/>
  <c r="H404" i="16"/>
  <c r="E404" i="16"/>
  <c r="I404" i="16"/>
  <c r="F404" i="16"/>
  <c r="R410" i="16"/>
  <c r="I410" i="16"/>
  <c r="J410" i="16"/>
  <c r="E410" i="16"/>
  <c r="H410" i="16"/>
  <c r="F410" i="16"/>
  <c r="G426" i="16"/>
  <c r="J1497" i="16"/>
  <c r="R1497" i="16"/>
  <c r="R1477" i="16"/>
  <c r="G1531" i="16"/>
  <c r="R1566" i="16"/>
  <c r="I1566" i="16"/>
  <c r="E1566" i="16"/>
  <c r="X1566" i="16" s="1"/>
  <c r="F1566" i="16"/>
  <c r="G1566" i="16"/>
  <c r="H1566" i="16"/>
  <c r="J1566" i="16"/>
  <c r="F1934" i="16"/>
  <c r="I1934" i="16"/>
  <c r="H1934" i="16"/>
  <c r="E1934" i="16"/>
  <c r="X1934" i="16" s="1"/>
  <c r="J1934" i="16"/>
  <c r="R1934" i="16"/>
  <c r="I1943" i="16"/>
  <c r="J1943" i="16"/>
  <c r="F1952" i="16"/>
  <c r="J1963" i="16"/>
  <c r="I1963" i="16"/>
  <c r="E1963" i="16"/>
  <c r="X1963" i="16" s="1"/>
  <c r="I1118" i="16"/>
  <c r="F1118" i="16"/>
  <c r="H1118" i="16"/>
  <c r="R1118" i="16"/>
  <c r="J1118" i="16"/>
  <c r="S318" i="16"/>
  <c r="S310" i="16"/>
  <c r="T306" i="16"/>
  <c r="S302" i="16"/>
  <c r="T295" i="16"/>
  <c r="T290" i="16"/>
  <c r="S283" i="16"/>
  <c r="T279" i="16"/>
  <c r="T274" i="16"/>
  <c r="T267" i="16"/>
  <c r="S259" i="16"/>
  <c r="S255" i="16"/>
  <c r="S251" i="16"/>
  <c r="S243" i="16"/>
  <c r="T239" i="16"/>
  <c r="T233" i="16"/>
  <c r="S227" i="16"/>
  <c r="S220" i="16"/>
  <c r="T215" i="16"/>
  <c r="S207" i="16"/>
  <c r="T199" i="16"/>
  <c r="T318" i="16"/>
  <c r="T310" i="16"/>
  <c r="T305" i="16"/>
  <c r="S298" i="16"/>
  <c r="S294" i="16"/>
  <c r="S290" i="16"/>
  <c r="T283" i="16"/>
  <c r="T278" i="16"/>
  <c r="S274" i="16"/>
  <c r="T271" i="16"/>
  <c r="T263" i="16"/>
  <c r="T259" i="16"/>
  <c r="T255" i="16"/>
  <c r="S247" i="16"/>
  <c r="T243" i="16"/>
  <c r="T237" i="16"/>
  <c r="S231" i="16"/>
  <c r="S226" i="16"/>
  <c r="T219" i="16"/>
  <c r="T211" i="16"/>
  <c r="S205" i="16"/>
  <c r="S199" i="16"/>
  <c r="S192" i="16"/>
  <c r="T186" i="16"/>
  <c r="S314" i="16"/>
  <c r="T308" i="16"/>
  <c r="S304" i="16"/>
  <c r="T298" i="16"/>
  <c r="T294" i="16"/>
  <c r="S286" i="16"/>
  <c r="S282" i="16"/>
  <c r="S278" i="16"/>
  <c r="S271" i="16"/>
  <c r="S263" i="16"/>
  <c r="T256" i="16"/>
  <c r="S254" i="16"/>
  <c r="T247" i="16"/>
  <c r="S240" i="16"/>
  <c r="T235" i="16"/>
  <c r="T231" i="16"/>
  <c r="T223" i="16"/>
  <c r="S219" i="16"/>
  <c r="S211" i="16"/>
  <c r="S203" i="16"/>
  <c r="T196" i="16"/>
  <c r="T314" i="16"/>
  <c r="S306" i="16"/>
  <c r="T302" i="16"/>
  <c r="S296" i="16"/>
  <c r="T292" i="16"/>
  <c r="T286" i="16"/>
  <c r="T282" i="16"/>
  <c r="S276" i="16"/>
  <c r="S267" i="16"/>
  <c r="S261" i="16"/>
  <c r="S256" i="16"/>
  <c r="T251" i="16"/>
  <c r="T244" i="16"/>
  <c r="S239" i="16"/>
  <c r="S235" i="16"/>
  <c r="T227" i="16"/>
  <c r="S223" i="16"/>
  <c r="S215" i="16"/>
  <c r="T207" i="16"/>
  <c r="T203" i="16"/>
  <c r="S195" i="16"/>
  <c r="T188" i="16"/>
  <c r="T195" i="16"/>
  <c r="S188" i="16"/>
  <c r="S180" i="16"/>
  <c r="T176" i="16"/>
  <c r="S164" i="16"/>
  <c r="S154" i="16"/>
  <c r="S147" i="16"/>
  <c r="S139" i="16"/>
  <c r="T130" i="16"/>
  <c r="S123" i="16"/>
  <c r="T115" i="16"/>
  <c r="S108" i="16"/>
  <c r="S97" i="16"/>
  <c r="T89" i="16"/>
  <c r="T69" i="16"/>
  <c r="T65" i="16"/>
  <c r="S52" i="16"/>
  <c r="T46" i="16"/>
  <c r="S37" i="16"/>
  <c r="T32" i="16"/>
  <c r="S27" i="16"/>
  <c r="T19" i="16"/>
  <c r="S185" i="16"/>
  <c r="T180" i="16"/>
  <c r="S172" i="16"/>
  <c r="S158" i="16"/>
  <c r="T154" i="16"/>
  <c r="S145" i="16"/>
  <c r="S133" i="16"/>
  <c r="T129" i="16"/>
  <c r="T117" i="16"/>
  <c r="T113" i="16"/>
  <c r="S107" i="16"/>
  <c r="T97" i="16"/>
  <c r="S83" i="16"/>
  <c r="S69" i="16"/>
  <c r="S64" i="16"/>
  <c r="T51" i="16"/>
  <c r="T44" i="16"/>
  <c r="T37" i="16"/>
  <c r="S29" i="16"/>
  <c r="S26" i="16"/>
  <c r="S19" i="16"/>
  <c r="T67" i="16"/>
  <c r="T192" i="16"/>
  <c r="T184" i="16"/>
  <c r="S178" i="16"/>
  <c r="T172" i="16"/>
  <c r="T158" i="16"/>
  <c r="T145" i="16"/>
  <c r="T133" i="16"/>
  <c r="S129" i="16"/>
  <c r="T116" i="16"/>
  <c r="S110" i="16"/>
  <c r="T101" i="16"/>
  <c r="T94" i="16"/>
  <c r="T83" i="16"/>
  <c r="T61" i="16"/>
  <c r="S51" i="16"/>
  <c r="T38" i="16"/>
  <c r="T33" i="16"/>
  <c r="T29" i="16"/>
  <c r="T18" i="16"/>
  <c r="S190" i="16"/>
  <c r="S184" i="16"/>
  <c r="S176" i="16"/>
  <c r="T165" i="16"/>
  <c r="T155" i="16"/>
  <c r="T147" i="16"/>
  <c r="S142" i="16"/>
  <c r="T132" i="16"/>
  <c r="T124" i="16"/>
  <c r="S115" i="16"/>
  <c r="T110" i="16"/>
  <c r="S101" i="16"/>
  <c r="S91" i="16"/>
  <c r="T70" i="16"/>
  <c r="S65" i="16"/>
  <c r="S57" i="16"/>
  <c r="T48" i="16"/>
  <c r="S38" i="16"/>
  <c r="S33" i="16"/>
  <c r="S28" i="16"/>
  <c r="S20" i="16"/>
  <c r="S16" i="16"/>
  <c r="T11" i="16"/>
  <c r="T24" i="16"/>
  <c r="G1975" i="16" l="1"/>
  <c r="E1975" i="16"/>
  <c r="X1975" i="16" s="1"/>
  <c r="F1975" i="16"/>
  <c r="R1975" i="16"/>
  <c r="G2377" i="16"/>
  <c r="G1915" i="16"/>
  <c r="AB2329" i="16"/>
  <c r="AB2161" i="16"/>
  <c r="AB2097" i="16"/>
  <c r="AB2033" i="16"/>
  <c r="AB2025" i="16"/>
  <c r="AB2017" i="16"/>
  <c r="AB2009" i="16"/>
  <c r="AB2001" i="16"/>
  <c r="AB881" i="16"/>
  <c r="AB869" i="16"/>
  <c r="AB853" i="16"/>
  <c r="AB837" i="16"/>
  <c r="AB821" i="16"/>
  <c r="G1990" i="16"/>
  <c r="AB1963" i="16"/>
  <c r="AB1947" i="16"/>
  <c r="AB1939" i="16"/>
  <c r="AB1935" i="16"/>
  <c r="AB1923" i="16"/>
  <c r="AB1911" i="16"/>
  <c r="AB1903" i="16"/>
  <c r="AB1895" i="16"/>
  <c r="AB1891" i="16"/>
  <c r="AB1879" i="16"/>
  <c r="AB1863" i="16"/>
  <c r="AB1851" i="16"/>
  <c r="AB1847" i="16"/>
  <c r="AB1839" i="16"/>
  <c r="AB1831" i="16"/>
  <c r="AB1823" i="16"/>
  <c r="AB1811" i="16"/>
  <c r="AB1799" i="16"/>
  <c r="AB1795" i="16"/>
  <c r="AB1751" i="16"/>
  <c r="AB1723" i="16"/>
  <c r="AB1715" i="16"/>
  <c r="AB1711" i="16"/>
  <c r="AB1687" i="16"/>
  <c r="AB1663" i="16"/>
  <c r="AB1659" i="16"/>
  <c r="AB1631" i="16"/>
  <c r="AB1523" i="16"/>
  <c r="AB1463" i="16"/>
  <c r="AB1459" i="16"/>
  <c r="AB1439" i="16"/>
  <c r="AB1403" i="16"/>
  <c r="AB1263" i="16"/>
  <c r="AB1243" i="16"/>
  <c r="AB1207" i="16"/>
  <c r="AB1199" i="16"/>
  <c r="AB1171" i="16"/>
  <c r="AB1103" i="16"/>
  <c r="AB1043" i="16"/>
  <c r="AB1039" i="16"/>
  <c r="AB1027" i="16"/>
  <c r="AB1003" i="16"/>
  <c r="AB991" i="16"/>
  <c r="AB987" i="16"/>
  <c r="AB975" i="16"/>
  <c r="AB971" i="16"/>
  <c r="AB703" i="16"/>
  <c r="AB699" i="16"/>
  <c r="AB695" i="16"/>
  <c r="AB687" i="16"/>
  <c r="AB679" i="16"/>
  <c r="AB667" i="16"/>
  <c r="AB663" i="16"/>
  <c r="AB655" i="16"/>
  <c r="AB651" i="16"/>
  <c r="AB647" i="16"/>
  <c r="AB635" i="16"/>
  <c r="AB631" i="16"/>
  <c r="AB623" i="16"/>
  <c r="AB615" i="16"/>
  <c r="AB603" i="16"/>
  <c r="AB599" i="16"/>
  <c r="AB591" i="16"/>
  <c r="AB583" i="16"/>
  <c r="AB575" i="16"/>
  <c r="AB571" i="16"/>
  <c r="AB567" i="16"/>
  <c r="AB559" i="16"/>
  <c r="AB551" i="16"/>
  <c r="G1110" i="16"/>
  <c r="I1110" i="16"/>
  <c r="G769" i="16"/>
  <c r="H769" i="16"/>
  <c r="G761" i="16"/>
  <c r="H761" i="16"/>
  <c r="F2167" i="16"/>
  <c r="R2167" i="16"/>
  <c r="G617" i="16"/>
  <c r="H617" i="16"/>
  <c r="F617" i="16"/>
  <c r="AB2273" i="16"/>
  <c r="AB2257" i="16"/>
  <c r="AB1097" i="16"/>
  <c r="AB1089" i="16"/>
  <c r="AB1081" i="16"/>
  <c r="AB1065" i="16"/>
  <c r="AB1049" i="16"/>
  <c r="AB1033" i="16"/>
  <c r="AB997" i="16"/>
  <c r="AB981" i="16"/>
  <c r="AB1916" i="16"/>
  <c r="AB1900" i="16"/>
  <c r="AB1876" i="16"/>
  <c r="AB1868" i="16"/>
  <c r="AB1836" i="16"/>
  <c r="AB1804" i="16"/>
  <c r="AB1788" i="16"/>
  <c r="AB1748" i="16"/>
  <c r="AB1668" i="16"/>
  <c r="AB1620" i="16"/>
  <c r="AB1596" i="16"/>
  <c r="AB1572" i="16"/>
  <c r="AB1564" i="16"/>
  <c r="AB1548" i="16"/>
  <c r="AB1516" i="16"/>
  <c r="AB1420" i="16"/>
  <c r="AB1396" i="16"/>
  <c r="AB1280" i="16"/>
  <c r="AB1268" i="16"/>
  <c r="F1983" i="16"/>
  <c r="E1983" i="16"/>
  <c r="X1983" i="16" s="1"/>
  <c r="H905" i="16"/>
  <c r="I905" i="16"/>
  <c r="H737" i="16"/>
  <c r="I737" i="16"/>
  <c r="F737" i="16"/>
  <c r="R737" i="16"/>
  <c r="I1100" i="16"/>
  <c r="H1100" i="16"/>
  <c r="F1100" i="16"/>
  <c r="E1100" i="16"/>
  <c r="X1100" i="16" s="1"/>
  <c r="G1100" i="16"/>
  <c r="R1100" i="16"/>
  <c r="J1100" i="16"/>
  <c r="G849" i="16"/>
  <c r="F849" i="16"/>
  <c r="I849" i="16"/>
  <c r="G825" i="16"/>
  <c r="I825" i="16"/>
  <c r="J697" i="16"/>
  <c r="F697" i="16"/>
  <c r="I649" i="16"/>
  <c r="E649" i="16"/>
  <c r="X649" i="16" s="1"/>
  <c r="G2239" i="16"/>
  <c r="H2239" i="16"/>
  <c r="J2239" i="16"/>
  <c r="E949" i="16"/>
  <c r="X949" i="16" s="1"/>
  <c r="I949" i="16"/>
  <c r="R785" i="16"/>
  <c r="E785" i="16"/>
  <c r="X785" i="16" s="1"/>
  <c r="H785" i="16"/>
  <c r="G785" i="16"/>
  <c r="H777" i="16"/>
  <c r="G777" i="16"/>
  <c r="J777" i="16"/>
  <c r="G585" i="16"/>
  <c r="H585" i="16"/>
  <c r="R585" i="16"/>
  <c r="E585" i="16"/>
  <c r="X585" i="16" s="1"/>
  <c r="I1521" i="16"/>
  <c r="F1521" i="16"/>
  <c r="E1361" i="16"/>
  <c r="X1361" i="16" s="1"/>
  <c r="J1361" i="16"/>
  <c r="F1361" i="16"/>
  <c r="R1361" i="16"/>
  <c r="H773" i="16"/>
  <c r="G773" i="16"/>
  <c r="J773" i="16"/>
  <c r="G729" i="16"/>
  <c r="I729" i="16"/>
  <c r="E721" i="16"/>
  <c r="X721" i="16" s="1"/>
  <c r="J721" i="16"/>
  <c r="H721" i="16"/>
  <c r="R721" i="16"/>
  <c r="R2131" i="16"/>
  <c r="E2131" i="16"/>
  <c r="X2131" i="16" s="1"/>
  <c r="H2111" i="16"/>
  <c r="F2111" i="16"/>
  <c r="G2111" i="16"/>
  <c r="H1407" i="16"/>
  <c r="I1407" i="16"/>
  <c r="R1407" i="16"/>
  <c r="J1407" i="16"/>
  <c r="R1268" i="16"/>
  <c r="G1268" i="16"/>
  <c r="H1268" i="16"/>
  <c r="F1268" i="16"/>
  <c r="G965" i="16"/>
  <c r="R965" i="16"/>
  <c r="I965" i="16"/>
  <c r="H965" i="16"/>
  <c r="I961" i="16"/>
  <c r="F961" i="16"/>
  <c r="E961" i="16"/>
  <c r="X961" i="16" s="1"/>
  <c r="G961" i="16"/>
  <c r="R917" i="16"/>
  <c r="J917" i="16"/>
  <c r="G865" i="16"/>
  <c r="H865" i="16"/>
  <c r="F865" i="16"/>
  <c r="E865" i="16"/>
  <c r="X865" i="16" s="1"/>
  <c r="R809" i="16"/>
  <c r="H809" i="16"/>
  <c r="I809" i="16"/>
  <c r="G705" i="16"/>
  <c r="F705" i="16"/>
  <c r="I705" i="16"/>
  <c r="H705" i="16"/>
  <c r="I601" i="16"/>
  <c r="J601" i="16"/>
  <c r="E601" i="16"/>
  <c r="X601" i="16" s="1"/>
  <c r="I1046" i="16"/>
  <c r="H1046" i="16"/>
  <c r="F1046" i="16"/>
  <c r="G757" i="16"/>
  <c r="E757" i="16"/>
  <c r="X757" i="16" s="1"/>
  <c r="R757" i="16"/>
  <c r="F2295" i="16"/>
  <c r="H2295" i="16"/>
  <c r="F1222" i="16"/>
  <c r="J1222" i="16"/>
  <c r="I1222" i="16"/>
  <c r="E1222" i="16"/>
  <c r="X1222" i="16" s="1"/>
  <c r="G1222" i="16"/>
  <c r="H1222" i="16"/>
  <c r="R1222" i="16"/>
  <c r="F997" i="16"/>
  <c r="H997" i="16"/>
  <c r="E997" i="16"/>
  <c r="X997" i="16" s="1"/>
  <c r="J997" i="16"/>
  <c r="I985" i="16"/>
  <c r="R985" i="16"/>
  <c r="H945" i="16"/>
  <c r="I945" i="16"/>
  <c r="R937" i="16"/>
  <c r="F937" i="16"/>
  <c r="R901" i="16"/>
  <c r="J901" i="16"/>
  <c r="H901" i="16"/>
  <c r="G833" i="16"/>
  <c r="F833" i="16"/>
  <c r="F673" i="16"/>
  <c r="G673" i="16"/>
  <c r="R665" i="16"/>
  <c r="J665" i="16"/>
  <c r="E665" i="16"/>
  <c r="X665" i="16" s="1"/>
  <c r="I665" i="16"/>
  <c r="AB2471" i="16"/>
  <c r="AB2455" i="16"/>
  <c r="AB2451" i="16"/>
  <c r="AB2447" i="16"/>
  <c r="AB2287" i="16"/>
  <c r="AB2263" i="16"/>
  <c r="AB2107" i="16"/>
  <c r="AB1503" i="16"/>
  <c r="AB1499" i="16"/>
  <c r="AB1471" i="16"/>
  <c r="AB1467" i="16"/>
  <c r="AB1359" i="16"/>
  <c r="AB1275" i="16"/>
  <c r="G1471" i="16"/>
  <c r="H829" i="16"/>
  <c r="J1983" i="16"/>
  <c r="H1953" i="16"/>
  <c r="E2403" i="16"/>
  <c r="X2403" i="16" s="1"/>
  <c r="J1987" i="16"/>
  <c r="I2251" i="16"/>
  <c r="H1491" i="16"/>
  <c r="F2310" i="16"/>
  <c r="F1303" i="16"/>
  <c r="I1622" i="16"/>
  <c r="I2411" i="16"/>
  <c r="J1287" i="16"/>
  <c r="J653" i="16"/>
  <c r="H2321" i="16"/>
  <c r="I1315" i="16"/>
  <c r="R745" i="16"/>
  <c r="E1303" i="16"/>
  <c r="X1303" i="16" s="1"/>
  <c r="H1998" i="16"/>
  <c r="R1998" i="16"/>
  <c r="H717" i="16"/>
  <c r="E555" i="16"/>
  <c r="X555" i="16" s="1"/>
  <c r="I749" i="16"/>
  <c r="H685" i="16"/>
  <c r="H713" i="16"/>
  <c r="I2239" i="16"/>
  <c r="R1487" i="16"/>
  <c r="H543" i="16"/>
  <c r="H953" i="16"/>
  <c r="E371" i="16"/>
  <c r="J825" i="16"/>
  <c r="H1724" i="16"/>
  <c r="F1123" i="16"/>
  <c r="G355" i="16"/>
  <c r="G953" i="16"/>
  <c r="G543" i="16"/>
  <c r="I407" i="16"/>
  <c r="J395" i="16"/>
  <c r="J451" i="16"/>
  <c r="E395" i="16"/>
  <c r="E531" i="16"/>
  <c r="G331" i="16"/>
  <c r="I793" i="16"/>
  <c r="J411" i="16"/>
  <c r="G1162" i="16"/>
  <c r="R495" i="16"/>
  <c r="E1850" i="16"/>
  <c r="X1850" i="16" s="1"/>
  <c r="H1131" i="16"/>
  <c r="J1295" i="16"/>
  <c r="E1487" i="16"/>
  <c r="X1487" i="16" s="1"/>
  <c r="AB2415" i="16"/>
  <c r="AB2403" i="16"/>
  <c r="AB2243" i="16"/>
  <c r="AB2087" i="16"/>
  <c r="AB2083" i="16"/>
  <c r="AB1987" i="16"/>
  <c r="I829" i="16"/>
  <c r="I1983" i="16"/>
  <c r="I1953" i="16"/>
  <c r="H2403" i="16"/>
  <c r="F1987" i="16"/>
  <c r="G2243" i="16"/>
  <c r="E2251" i="16"/>
  <c r="X2251" i="16" s="1"/>
  <c r="G1491" i="16"/>
  <c r="R2310" i="16"/>
  <c r="G2310" i="16"/>
  <c r="F1622" i="16"/>
  <c r="F1287" i="16"/>
  <c r="I653" i="16"/>
  <c r="R2321" i="16"/>
  <c r="J745" i="16"/>
  <c r="I1998" i="16"/>
  <c r="I555" i="16"/>
  <c r="J1969" i="16"/>
  <c r="H749" i="16"/>
  <c r="I685" i="16"/>
  <c r="F713" i="16"/>
  <c r="I1487" i="16"/>
  <c r="H2310" i="16"/>
  <c r="G2271" i="16"/>
  <c r="F1487" i="16"/>
  <c r="E539" i="16"/>
  <c r="E363" i="16"/>
  <c r="F399" i="16"/>
  <c r="F953" i="16"/>
  <c r="I1991" i="16"/>
  <c r="E451" i="16"/>
  <c r="F419" i="16"/>
  <c r="J419" i="16"/>
  <c r="I491" i="16"/>
  <c r="F2455" i="16"/>
  <c r="R507" i="16"/>
  <c r="G1339" i="16"/>
  <c r="F1980" i="16"/>
  <c r="H1162" i="16"/>
  <c r="G1295" i="16"/>
  <c r="F1850" i="16"/>
  <c r="E415" i="16"/>
  <c r="I1689" i="16"/>
  <c r="F2239" i="16"/>
  <c r="E1471" i="16"/>
  <c r="X1471" i="16" s="1"/>
  <c r="H2259" i="16"/>
  <c r="G1983" i="16"/>
  <c r="J1953" i="16"/>
  <c r="I2403" i="16"/>
  <c r="F2243" i="16"/>
  <c r="H2251" i="16"/>
  <c r="J2310" i="16"/>
  <c r="H1622" i="16"/>
  <c r="J2411" i="16"/>
  <c r="F2321" i="16"/>
  <c r="E745" i="16"/>
  <c r="X745" i="16" s="1"/>
  <c r="E547" i="16"/>
  <c r="X547" i="16" s="1"/>
  <c r="I1969" i="16"/>
  <c r="E685" i="16"/>
  <c r="X685" i="16" s="1"/>
  <c r="I1303" i="16"/>
  <c r="I713" i="16"/>
  <c r="H2271" i="16"/>
  <c r="J551" i="16"/>
  <c r="H1487" i="16"/>
  <c r="E627" i="16"/>
  <c r="X627" i="16" s="1"/>
  <c r="G1991" i="16"/>
  <c r="J543" i="16"/>
  <c r="E399" i="16"/>
  <c r="H479" i="16"/>
  <c r="R323" i="16"/>
  <c r="E491" i="16"/>
  <c r="H1123" i="16"/>
  <c r="J1487" i="16"/>
  <c r="J491" i="16"/>
  <c r="R649" i="16"/>
  <c r="J383" i="16"/>
  <c r="F861" i="16"/>
  <c r="G1622" i="16"/>
  <c r="G1998" i="16"/>
  <c r="AB1973" i="16"/>
  <c r="AB1957" i="16"/>
  <c r="AB1953" i="16"/>
  <c r="AB1691" i="16"/>
  <c r="AB1599" i="16"/>
  <c r="AB1487" i="16"/>
  <c r="AB1435" i="16"/>
  <c r="AB1379" i="16"/>
  <c r="AB1343" i="16"/>
  <c r="AB1339" i="16"/>
  <c r="AB1323" i="16"/>
  <c r="AB1303" i="16"/>
  <c r="AB1299" i="16"/>
  <c r="AB1291" i="16"/>
  <c r="AB1287" i="16"/>
  <c r="AB1215" i="16"/>
  <c r="AB1155" i="16"/>
  <c r="AB1143" i="16"/>
  <c r="AB1119" i="16"/>
  <c r="AB1095" i="16"/>
  <c r="AB1091" i="16"/>
  <c r="AB1087" i="16"/>
  <c r="AB1075" i="16"/>
  <c r="AB1071" i="16"/>
  <c r="AB979" i="16"/>
  <c r="AB947" i="16"/>
  <c r="AB915" i="16"/>
  <c r="AB883" i="16"/>
  <c r="AB867" i="16"/>
  <c r="AB851" i="16"/>
  <c r="AB835" i="16"/>
  <c r="AB819" i="16"/>
  <c r="AB803" i="16"/>
  <c r="AB787" i="16"/>
  <c r="AB771" i="16"/>
  <c r="AB755" i="16"/>
  <c r="AB739" i="16"/>
  <c r="AB707" i="16"/>
  <c r="AB675" i="16"/>
  <c r="AB643" i="16"/>
  <c r="AB611" i="16"/>
  <c r="AB595" i="16"/>
  <c r="AB579" i="16"/>
  <c r="AB563" i="16"/>
  <c r="AB547" i="16"/>
  <c r="AB1717" i="16"/>
  <c r="AB1673" i="16"/>
  <c r="AB1629" i="16"/>
  <c r="AB1553" i="16"/>
  <c r="AB1541" i="16"/>
  <c r="AB1537" i="16"/>
  <c r="AB1529" i="16"/>
  <c r="AB1469" i="16"/>
  <c r="AB1413" i="16"/>
  <c r="AB1409" i="16"/>
  <c r="AB1265" i="16"/>
  <c r="AB1257" i="16"/>
  <c r="AB1177" i="16"/>
  <c r="AB1105" i="16"/>
  <c r="AB1009" i="16"/>
  <c r="AB989" i="16"/>
  <c r="AB973" i="16"/>
  <c r="AB957" i="16"/>
  <c r="AB941" i="16"/>
  <c r="AB877" i="16"/>
  <c r="AB861" i="16"/>
  <c r="AB845" i="16"/>
  <c r="AB829" i="16"/>
  <c r="AB813" i="16"/>
  <c r="AB749" i="16"/>
  <c r="AB733" i="16"/>
  <c r="AB717" i="16"/>
  <c r="AB701" i="16"/>
  <c r="AB685" i="16"/>
  <c r="AB621" i="16"/>
  <c r="AB605" i="16"/>
  <c r="AB589" i="16"/>
  <c r="AB573" i="16"/>
  <c r="AB553" i="16"/>
  <c r="H6" i="10"/>
  <c r="D6" i="10" s="1"/>
  <c r="F61" i="10"/>
  <c r="L65" i="10"/>
  <c r="I54" i="10"/>
  <c r="C5" i="11"/>
  <c r="D25" i="4"/>
  <c r="D37" i="4" s="1"/>
  <c r="I13" i="10"/>
  <c r="G5" i="10"/>
  <c r="H5" i="10" s="1"/>
  <c r="D5" i="10" s="1"/>
  <c r="V6" i="16"/>
  <c r="X6" i="16" s="1"/>
  <c r="V10" i="16"/>
  <c r="V14" i="16"/>
  <c r="V19" i="16"/>
  <c r="V24" i="16"/>
  <c r="F24" i="16" s="1"/>
  <c r="V28" i="16"/>
  <c r="V33" i="16"/>
  <c r="V37" i="16"/>
  <c r="V42" i="16"/>
  <c r="V46" i="16"/>
  <c r="R46" i="16" s="1"/>
  <c r="V51" i="16"/>
  <c r="V56" i="16"/>
  <c r="V60" i="16"/>
  <c r="V65" i="16"/>
  <c r="V69" i="16"/>
  <c r="V74" i="16"/>
  <c r="V78" i="16"/>
  <c r="V83" i="16"/>
  <c r="V88" i="16"/>
  <c r="H88" i="16" s="1"/>
  <c r="V92" i="16"/>
  <c r="V97" i="16"/>
  <c r="V101" i="16"/>
  <c r="V106" i="16"/>
  <c r="V110" i="16"/>
  <c r="V115" i="16"/>
  <c r="V120" i="16"/>
  <c r="V124" i="16"/>
  <c r="V129" i="16"/>
  <c r="V133" i="16"/>
  <c r="V138" i="16"/>
  <c r="V142" i="16"/>
  <c r="V147" i="16"/>
  <c r="V154" i="16"/>
  <c r="V158" i="16"/>
  <c r="V163" i="16"/>
  <c r="V167" i="16"/>
  <c r="V172" i="16"/>
  <c r="V176" i="16"/>
  <c r="V180" i="16"/>
  <c r="V184" i="16"/>
  <c r="V188" i="16"/>
  <c r="V192" i="16"/>
  <c r="V195" i="16"/>
  <c r="V199" i="16"/>
  <c r="V203" i="16"/>
  <c r="V207" i="16"/>
  <c r="V211" i="16"/>
  <c r="V215" i="16"/>
  <c r="V219" i="16"/>
  <c r="V223" i="16"/>
  <c r="V227" i="16"/>
  <c r="V231" i="16"/>
  <c r="V235" i="16"/>
  <c r="V239" i="16"/>
  <c r="V243" i="16"/>
  <c r="V247" i="16"/>
  <c r="V251" i="16"/>
  <c r="V255" i="16"/>
  <c r="V259" i="16"/>
  <c r="V263" i="16"/>
  <c r="V267" i="16"/>
  <c r="V271" i="16"/>
  <c r="V274" i="16"/>
  <c r="V278" i="16"/>
  <c r="V282" i="16"/>
  <c r="V286" i="16"/>
  <c r="V290" i="16"/>
  <c r="V294" i="16"/>
  <c r="V298" i="16"/>
  <c r="V302" i="16"/>
  <c r="V306" i="16"/>
  <c r="V310" i="16"/>
  <c r="V314" i="16"/>
  <c r="V318" i="16"/>
  <c r="V5" i="16"/>
  <c r="V11" i="16"/>
  <c r="V16" i="16"/>
  <c r="G16" i="16" s="1"/>
  <c r="V20" i="16"/>
  <c r="V25" i="16"/>
  <c r="V29" i="16"/>
  <c r="G29" i="16" s="1"/>
  <c r="V34" i="16"/>
  <c r="F34" i="16" s="1"/>
  <c r="V38" i="16"/>
  <c r="G38" i="16" s="1"/>
  <c r="V43" i="16"/>
  <c r="R43" i="16" s="1"/>
  <c r="V48" i="16"/>
  <c r="R48" i="16" s="1"/>
  <c r="V52" i="16"/>
  <c r="R52" i="16" s="1"/>
  <c r="V57" i="16"/>
  <c r="V61" i="16"/>
  <c r="V66" i="16"/>
  <c r="G66" i="16" s="1"/>
  <c r="V70" i="16"/>
  <c r="H70" i="16" s="1"/>
  <c r="V75" i="16"/>
  <c r="V80" i="16"/>
  <c r="V84" i="16"/>
  <c r="V89" i="16"/>
  <c r="V93" i="16"/>
  <c r="F93" i="16" s="1"/>
  <c r="V98" i="16"/>
  <c r="V102" i="16"/>
  <c r="V107" i="16"/>
  <c r="V112" i="16"/>
  <c r="V116" i="16"/>
  <c r="V121" i="16"/>
  <c r="R121" i="16" s="1"/>
  <c r="V125" i="16"/>
  <c r="V130" i="16"/>
  <c r="V134" i="16"/>
  <c r="R134" i="16" s="1"/>
  <c r="V139" i="16"/>
  <c r="V144" i="16"/>
  <c r="V148" i="16"/>
  <c r="V155" i="16"/>
  <c r="V159" i="16"/>
  <c r="G159" i="16" s="1"/>
  <c r="V164" i="16"/>
  <c r="G164" i="16" s="1"/>
  <c r="V169" i="16"/>
  <c r="V173" i="16"/>
  <c r="G173" i="16" s="1"/>
  <c r="V177" i="16"/>
  <c r="V181" i="16"/>
  <c r="V185" i="16"/>
  <c r="V189" i="16"/>
  <c r="H189" i="16" s="1"/>
  <c r="V193" i="16"/>
  <c r="G193" i="16" s="1"/>
  <c r="V196" i="16"/>
  <c r="V200" i="16"/>
  <c r="H200" i="16" s="1"/>
  <c r="V204" i="16"/>
  <c r="F204" i="16" s="1"/>
  <c r="V208" i="16"/>
  <c r="V212" i="16"/>
  <c r="F212" i="16" s="1"/>
  <c r="V216" i="16"/>
  <c r="G216" i="16" s="1"/>
  <c r="V220" i="16"/>
  <c r="V224" i="16"/>
  <c r="V228" i="16"/>
  <c r="V232" i="16"/>
  <c r="G232" i="16" s="1"/>
  <c r="V236" i="16"/>
  <c r="V240" i="16"/>
  <c r="V244" i="16"/>
  <c r="F244" i="16" s="1"/>
  <c r="V248" i="16"/>
  <c r="V252" i="16"/>
  <c r="V256" i="16"/>
  <c r="V260" i="16"/>
  <c r="V264" i="16"/>
  <c r="R264" i="16" s="1"/>
  <c r="V268" i="16"/>
  <c r="R268" i="16" s="1"/>
  <c r="V272" i="16"/>
  <c r="G272" i="16" s="1"/>
  <c r="V275" i="16"/>
  <c r="G275" i="16" s="1"/>
  <c r="V279" i="16"/>
  <c r="R279" i="16" s="1"/>
  <c r="V283" i="16"/>
  <c r="G283" i="16" s="1"/>
  <c r="V287" i="16"/>
  <c r="F287" i="16" s="1"/>
  <c r="V291" i="16"/>
  <c r="V295" i="16"/>
  <c r="V299" i="16"/>
  <c r="V303" i="16"/>
  <c r="G303" i="16" s="1"/>
  <c r="V307" i="16"/>
  <c r="F307" i="16" s="1"/>
  <c r="V311" i="16"/>
  <c r="V315" i="16"/>
  <c r="F315" i="16" s="1"/>
  <c r="V319" i="16"/>
  <c r="V8" i="16"/>
  <c r="V12" i="16"/>
  <c r="R12" i="16" s="1"/>
  <c r="V17" i="16"/>
  <c r="V21" i="16"/>
  <c r="V26" i="16"/>
  <c r="G26" i="16" s="1"/>
  <c r="V30" i="16"/>
  <c r="V35" i="16"/>
  <c r="V40" i="16"/>
  <c r="V44" i="16"/>
  <c r="V49" i="16"/>
  <c r="V53" i="16"/>
  <c r="V58" i="16"/>
  <c r="V62" i="16"/>
  <c r="V67" i="16"/>
  <c r="V72" i="16"/>
  <c r="V76" i="16"/>
  <c r="V81" i="16"/>
  <c r="V85" i="16"/>
  <c r="F85" i="16" s="1"/>
  <c r="V90" i="16"/>
  <c r="V94" i="16"/>
  <c r="V99" i="16"/>
  <c r="G99" i="16" s="1"/>
  <c r="V104" i="16"/>
  <c r="V108" i="16"/>
  <c r="V113" i="16"/>
  <c r="F113" i="16" s="1"/>
  <c r="V117" i="16"/>
  <c r="V122" i="16"/>
  <c r="V126" i="16"/>
  <c r="F126" i="16" s="1"/>
  <c r="V131" i="16"/>
  <c r="V136" i="16"/>
  <c r="V140" i="16"/>
  <c r="V145" i="16"/>
  <c r="V149" i="16"/>
  <c r="V156" i="16"/>
  <c r="V161" i="16"/>
  <c r="F161" i="16" s="1"/>
  <c r="V165" i="16"/>
  <c r="R165" i="16" s="1"/>
  <c r="V170" i="16"/>
  <c r="H170" i="16" s="1"/>
  <c r="V174" i="16"/>
  <c r="V178" i="16"/>
  <c r="V182" i="16"/>
  <c r="G182" i="16" s="1"/>
  <c r="V186" i="16"/>
  <c r="R186" i="16" s="1"/>
  <c r="V190" i="16"/>
  <c r="V197" i="16"/>
  <c r="F197" i="16" s="1"/>
  <c r="V201" i="16"/>
  <c r="H201" i="16" s="1"/>
  <c r="V205" i="16"/>
  <c r="V209" i="16"/>
  <c r="V213" i="16"/>
  <c r="V217" i="16"/>
  <c r="V221" i="16"/>
  <c r="V225" i="16"/>
  <c r="V229" i="16"/>
  <c r="V233" i="16"/>
  <c r="V237" i="16"/>
  <c r="V241" i="16"/>
  <c r="V245" i="16"/>
  <c r="G245" i="16" s="1"/>
  <c r="V249" i="16"/>
  <c r="V253" i="16"/>
  <c r="V257" i="16"/>
  <c r="V261" i="16"/>
  <c r="V265" i="16"/>
  <c r="G265" i="16" s="1"/>
  <c r="V269" i="16"/>
  <c r="F269" i="16" s="1"/>
  <c r="V273" i="16"/>
  <c r="H273" i="16" s="1"/>
  <c r="V276" i="16"/>
  <c r="G276" i="16" s="1"/>
  <c r="V280" i="16"/>
  <c r="V284" i="16"/>
  <c r="V288" i="16"/>
  <c r="V292" i="16"/>
  <c r="G292" i="16" s="1"/>
  <c r="V296" i="16"/>
  <c r="H296" i="16" s="1"/>
  <c r="V300" i="16"/>
  <c r="R300" i="16" s="1"/>
  <c r="V304" i="16"/>
  <c r="G304" i="16" s="1"/>
  <c r="V308" i="16"/>
  <c r="G308" i="16" s="1"/>
  <c r="V312" i="16"/>
  <c r="H312" i="16" s="1"/>
  <c r="V316" i="16"/>
  <c r="G316" i="16" s="1"/>
  <c r="V9" i="16"/>
  <c r="V13" i="16"/>
  <c r="V18" i="16"/>
  <c r="V22" i="16"/>
  <c r="G22" i="16" s="1"/>
  <c r="V27" i="16"/>
  <c r="V32" i="16"/>
  <c r="V36" i="16"/>
  <c r="V41" i="16"/>
  <c r="V45" i="16"/>
  <c r="V50" i="16"/>
  <c r="V54" i="16"/>
  <c r="V59" i="16"/>
  <c r="R59" i="16" s="1"/>
  <c r="V64" i="16"/>
  <c r="V68" i="16"/>
  <c r="V73" i="16"/>
  <c r="V77" i="16"/>
  <c r="V82" i="16"/>
  <c r="V86" i="16"/>
  <c r="V91" i="16"/>
  <c r="V96" i="16"/>
  <c r="H96" i="16" s="1"/>
  <c r="V100" i="16"/>
  <c r="H100" i="16" s="1"/>
  <c r="V105" i="16"/>
  <c r="V109" i="16"/>
  <c r="V114" i="16"/>
  <c r="V118" i="16"/>
  <c r="V123" i="16"/>
  <c r="V128" i="16"/>
  <c r="V132" i="16"/>
  <c r="V137" i="16"/>
  <c r="V141" i="16"/>
  <c r="V146" i="16"/>
  <c r="V150" i="16"/>
  <c r="V153" i="16"/>
  <c r="V157" i="16"/>
  <c r="V162" i="16"/>
  <c r="F162" i="16" s="1"/>
  <c r="V166" i="16"/>
  <c r="F166" i="16" s="1"/>
  <c r="V171" i="16"/>
  <c r="V175" i="16"/>
  <c r="G175" i="16" s="1"/>
  <c r="V179" i="16"/>
  <c r="V183" i="16"/>
  <c r="V187" i="16"/>
  <c r="F187" i="16" s="1"/>
  <c r="V191" i="16"/>
  <c r="V194" i="16"/>
  <c r="V198" i="16"/>
  <c r="V202" i="16"/>
  <c r="V206" i="16"/>
  <c r="V210" i="16"/>
  <c r="R210" i="16" s="1"/>
  <c r="V214" i="16"/>
  <c r="V218" i="16"/>
  <c r="V222" i="16"/>
  <c r="V226" i="16"/>
  <c r="V230" i="16"/>
  <c r="V234" i="16"/>
  <c r="R234" i="16" s="1"/>
  <c r="V238" i="16"/>
  <c r="V242" i="16"/>
  <c r="V246" i="16"/>
  <c r="V250" i="16"/>
  <c r="V254" i="16"/>
  <c r="V258" i="16"/>
  <c r="F258" i="16" s="1"/>
  <c r="V262" i="16"/>
  <c r="G262" i="16" s="1"/>
  <c r="V266" i="16"/>
  <c r="V270" i="16"/>
  <c r="V277" i="16"/>
  <c r="F277" i="16" s="1"/>
  <c r="V281" i="16"/>
  <c r="R281" i="16" s="1"/>
  <c r="V285" i="16"/>
  <c r="V289" i="16"/>
  <c r="V293" i="16"/>
  <c r="V297" i="16"/>
  <c r="V301" i="16"/>
  <c r="H301" i="16" s="1"/>
  <c r="V305" i="16"/>
  <c r="V309" i="16"/>
  <c r="V313" i="16"/>
  <c r="G313" i="16" s="1"/>
  <c r="V317" i="16"/>
  <c r="F28" i="10"/>
  <c r="F48" i="10" s="1"/>
  <c r="H48" i="10" s="1"/>
  <c r="AB1365" i="16"/>
  <c r="F43" i="10"/>
  <c r="F38" i="10"/>
  <c r="H38" i="10" s="1"/>
  <c r="D38" i="10" s="1"/>
  <c r="F33" i="10"/>
  <c r="H33" i="10" s="1"/>
  <c r="D33" i="10" s="1"/>
  <c r="F23" i="10"/>
  <c r="H23" i="10" s="1"/>
  <c r="D23" i="10" s="1"/>
  <c r="H28" i="10"/>
  <c r="D28" i="10" s="1"/>
  <c r="H22" i="10"/>
  <c r="D22" i="10" s="1"/>
  <c r="F27" i="10"/>
  <c r="F32" i="10" s="1"/>
  <c r="H32" i="10" s="1"/>
  <c r="D32" i="10" s="1"/>
  <c r="F26" i="10"/>
  <c r="F46" i="10" s="1"/>
  <c r="H46" i="10" s="1"/>
  <c r="D46" i="10" s="1"/>
  <c r="F25" i="10"/>
  <c r="D16" i="10"/>
  <c r="H43" i="10"/>
  <c r="D43" i="10" s="1"/>
  <c r="D18" i="10"/>
  <c r="J6" i="10"/>
  <c r="B9" i="4"/>
  <c r="A5" i="10" s="1"/>
  <c r="B4" i="3"/>
  <c r="A21" i="2"/>
  <c r="I4" i="16"/>
  <c r="I21" i="10"/>
  <c r="C21" i="3"/>
  <c r="B1001" i="11"/>
  <c r="N4" i="16"/>
  <c r="C26" i="3"/>
  <c r="A34" i="2"/>
  <c r="G4" i="16"/>
  <c r="A70" i="2"/>
  <c r="I9" i="10"/>
  <c r="A1" i="11"/>
  <c r="A55" i="2"/>
  <c r="B83" i="4"/>
  <c r="A59" i="10" s="1"/>
  <c r="I38" i="10"/>
  <c r="J15" i="10"/>
  <c r="B8" i="3"/>
  <c r="J43" i="10"/>
  <c r="C43" i="10" s="1"/>
  <c r="J35" i="10"/>
  <c r="J32" i="10"/>
  <c r="J55" i="10"/>
  <c r="C16" i="3"/>
  <c r="B14" i="4"/>
  <c r="C23" i="3"/>
  <c r="J40" i="10"/>
  <c r="L4" i="16"/>
  <c r="A27" i="2"/>
  <c r="O4" i="16"/>
  <c r="B3" i="3"/>
  <c r="I10" i="10"/>
  <c r="B28" i="4"/>
  <c r="I66" i="10"/>
  <c r="A26" i="2"/>
  <c r="C20" i="3"/>
  <c r="J27" i="10"/>
  <c r="A54" i="2"/>
  <c r="B14" i="3"/>
  <c r="C8" i="3"/>
  <c r="A42" i="2"/>
  <c r="I32" i="10"/>
  <c r="I28" i="10"/>
  <c r="C31" i="3"/>
  <c r="H68" i="4"/>
  <c r="B27" i="3"/>
  <c r="J51" i="10"/>
  <c r="A19" i="2"/>
  <c r="I7" i="10"/>
  <c r="B3" i="10"/>
  <c r="I33" i="10"/>
  <c r="J9" i="10"/>
  <c r="C9" i="10" s="1"/>
  <c r="J56" i="10"/>
  <c r="J5" i="10"/>
  <c r="C5" i="10" s="1"/>
  <c r="B5" i="11"/>
  <c r="I46" i="10"/>
  <c r="B18" i="4"/>
  <c r="A10" i="10" s="1"/>
  <c r="B11" i="3"/>
  <c r="A40" i="2"/>
  <c r="I51" i="10"/>
  <c r="I11" i="10"/>
  <c r="C11" i="10" s="1"/>
  <c r="J50" i="10"/>
  <c r="D5" i="11"/>
  <c r="A25" i="2"/>
  <c r="A71" i="2"/>
  <c r="A37" i="2"/>
  <c r="B19" i="4"/>
  <c r="I8" i="10"/>
  <c r="A18" i="2"/>
  <c r="B19" i="3"/>
  <c r="B16" i="4"/>
  <c r="A8" i="10" s="1"/>
  <c r="A45" i="2"/>
  <c r="J38" i="10"/>
  <c r="A20" i="2"/>
  <c r="C4" i="3"/>
  <c r="A41" i="2"/>
  <c r="A11" i="2"/>
  <c r="G21" i="10"/>
  <c r="H21" i="10" s="1"/>
  <c r="D21" i="10" s="1"/>
  <c r="B38" i="4"/>
  <c r="B44" i="4" s="1"/>
  <c r="A30" i="10" s="1"/>
  <c r="A38" i="2"/>
  <c r="S2474" i="16"/>
  <c r="T2474" i="16"/>
  <c r="S2470" i="16"/>
  <c r="T2470" i="16"/>
  <c r="AB2470" i="16"/>
  <c r="S2466" i="16"/>
  <c r="T2466" i="16"/>
  <c r="S2462" i="16"/>
  <c r="T2462" i="16"/>
  <c r="S2458" i="16"/>
  <c r="T2458" i="16"/>
  <c r="S2454" i="16"/>
  <c r="T2454" i="16"/>
  <c r="AB2454" i="16"/>
  <c r="S2450" i="16"/>
  <c r="T2450" i="16"/>
  <c r="S2446" i="16"/>
  <c r="T2446" i="16"/>
  <c r="S2442" i="16"/>
  <c r="T2442" i="16"/>
  <c r="S2438" i="16"/>
  <c r="T2438" i="16"/>
  <c r="S2434" i="16"/>
  <c r="T2434" i="16"/>
  <c r="S2430" i="16"/>
  <c r="T2430" i="16"/>
  <c r="S2426" i="16"/>
  <c r="T2426" i="16"/>
  <c r="S2422" i="16"/>
  <c r="T2422" i="16"/>
  <c r="S2418" i="16"/>
  <c r="T2418" i="16"/>
  <c r="S2414" i="16"/>
  <c r="T2414" i="16"/>
  <c r="S2410" i="16"/>
  <c r="T2410" i="16"/>
  <c r="S2406" i="16"/>
  <c r="T2406" i="16"/>
  <c r="S2402" i="16"/>
  <c r="T2402" i="16"/>
  <c r="S2398" i="16"/>
  <c r="T2398" i="16"/>
  <c r="S2394" i="16"/>
  <c r="T2394" i="16"/>
  <c r="S2390" i="16"/>
  <c r="T2390" i="16"/>
  <c r="S2386" i="16"/>
  <c r="T2386" i="16"/>
  <c r="S2382" i="16"/>
  <c r="T2382" i="16"/>
  <c r="S2378" i="16"/>
  <c r="T2378" i="16"/>
  <c r="S2374" i="16"/>
  <c r="T2374" i="16"/>
  <c r="AB2374" i="16"/>
  <c r="S2370" i="16"/>
  <c r="T2370" i="16"/>
  <c r="S2366" i="16"/>
  <c r="T2366" i="16"/>
  <c r="S2362" i="16"/>
  <c r="T2362" i="16"/>
  <c r="S2358" i="16"/>
  <c r="T2358" i="16"/>
  <c r="S2354" i="16"/>
  <c r="T2354" i="16"/>
  <c r="S2350" i="16"/>
  <c r="T2350" i="16"/>
  <c r="S2346" i="16"/>
  <c r="T2346" i="16"/>
  <c r="S2342" i="16"/>
  <c r="T2342" i="16"/>
  <c r="S2338" i="16"/>
  <c r="T2338" i="16"/>
  <c r="S2334" i="16"/>
  <c r="T2334" i="16"/>
  <c r="S2330" i="16"/>
  <c r="T2330" i="16"/>
  <c r="S2326" i="16"/>
  <c r="T2326" i="16"/>
  <c r="S2322" i="16"/>
  <c r="T2322" i="16"/>
  <c r="S2318" i="16"/>
  <c r="T2318" i="16"/>
  <c r="S2314" i="16"/>
  <c r="T2314" i="16"/>
  <c r="S2310" i="16"/>
  <c r="T2310" i="16"/>
  <c r="AB2310" i="16"/>
  <c r="S2306" i="16"/>
  <c r="T2306" i="16"/>
  <c r="S2302" i="16"/>
  <c r="T2302" i="16"/>
  <c r="S2298" i="16"/>
  <c r="T2298" i="16"/>
  <c r="S2294" i="16"/>
  <c r="T2294" i="16"/>
  <c r="AB2294" i="16"/>
  <c r="S2290" i="16"/>
  <c r="T2290" i="16"/>
  <c r="S2286" i="16"/>
  <c r="T2286" i="16"/>
  <c r="S2282" i="16"/>
  <c r="T2282" i="16"/>
  <c r="S2278" i="16"/>
  <c r="T2278" i="16"/>
  <c r="S2274" i="16"/>
  <c r="T2274" i="16"/>
  <c r="S2270" i="16"/>
  <c r="T2270" i="16"/>
  <c r="S2266" i="16"/>
  <c r="T2266" i="16"/>
  <c r="S2262" i="16"/>
  <c r="T2262" i="16"/>
  <c r="AB2262" i="16"/>
  <c r="S2258" i="16"/>
  <c r="T2258" i="16"/>
  <c r="AB2258" i="16"/>
  <c r="S2254" i="16"/>
  <c r="T2254" i="16"/>
  <c r="S2250" i="16"/>
  <c r="T2250" i="16"/>
  <c r="S2246" i="16"/>
  <c r="T2246" i="16"/>
  <c r="S2242" i="16"/>
  <c r="T2242" i="16"/>
  <c r="S2238" i="16"/>
  <c r="T2238" i="16"/>
  <c r="S2234" i="16"/>
  <c r="T2234" i="16"/>
  <c r="S2230" i="16"/>
  <c r="T2230" i="16"/>
  <c r="S2226" i="16"/>
  <c r="T2226" i="16"/>
  <c r="AB2226" i="16"/>
  <c r="S2222" i="16"/>
  <c r="T2222" i="16"/>
  <c r="S2218" i="16"/>
  <c r="T2218" i="16"/>
  <c r="S2214" i="16"/>
  <c r="T2214" i="16"/>
  <c r="S2210" i="16"/>
  <c r="T2210" i="16"/>
  <c r="S2206" i="16"/>
  <c r="T2206" i="16"/>
  <c r="S2202" i="16"/>
  <c r="T2202" i="16"/>
  <c r="S2198" i="16"/>
  <c r="T2198" i="16"/>
  <c r="AB2198" i="16"/>
  <c r="S2194" i="16"/>
  <c r="T2194" i="16"/>
  <c r="S2190" i="16"/>
  <c r="T2190" i="16"/>
  <c r="S2186" i="16"/>
  <c r="T2186" i="16"/>
  <c r="S2182" i="16"/>
  <c r="T2182" i="16"/>
  <c r="S2178" i="16"/>
  <c r="T2178" i="16"/>
  <c r="S2174" i="16"/>
  <c r="T2174" i="16"/>
  <c r="S2170" i="16"/>
  <c r="T2170" i="16"/>
  <c r="S2166" i="16"/>
  <c r="T2166" i="16"/>
  <c r="S2162" i="16"/>
  <c r="T2162" i="16"/>
  <c r="AB2162" i="16"/>
  <c r="S2158" i="16"/>
  <c r="T2158" i="16"/>
  <c r="S2154" i="16"/>
  <c r="T2154" i="16"/>
  <c r="S2150" i="16"/>
  <c r="T2150" i="16"/>
  <c r="S2146" i="16"/>
  <c r="T2146" i="16"/>
  <c r="S2142" i="16"/>
  <c r="T2142" i="16"/>
  <c r="AB2142" i="16"/>
  <c r="S2138" i="16"/>
  <c r="T2138" i="16"/>
  <c r="S2134" i="16"/>
  <c r="T2134" i="16"/>
  <c r="S2130" i="16"/>
  <c r="T2130" i="16"/>
  <c r="S2126" i="16"/>
  <c r="T2126" i="16"/>
  <c r="S2122" i="16"/>
  <c r="T2122" i="16"/>
  <c r="S2118" i="16"/>
  <c r="T2118" i="16"/>
  <c r="S2114" i="16"/>
  <c r="T2114" i="16"/>
  <c r="S2110" i="16"/>
  <c r="T2110" i="16"/>
  <c r="S2106" i="16"/>
  <c r="T2106" i="16"/>
  <c r="S2102" i="16"/>
  <c r="T2102" i="16"/>
  <c r="S2098" i="16"/>
  <c r="T2098" i="16"/>
  <c r="AB2098" i="16"/>
  <c r="S2094" i="16"/>
  <c r="T2094" i="16"/>
  <c r="S2090" i="16"/>
  <c r="T2090" i="16"/>
  <c r="S2086" i="16"/>
  <c r="T2086" i="16"/>
  <c r="S2082" i="16"/>
  <c r="T2082" i="16"/>
  <c r="S2078" i="16"/>
  <c r="T2078" i="16"/>
  <c r="AB2078" i="16"/>
  <c r="S2074" i="16"/>
  <c r="T2074" i="16"/>
  <c r="S2070" i="16"/>
  <c r="T2070" i="16"/>
  <c r="S2066" i="16"/>
  <c r="T2066" i="16"/>
  <c r="S2062" i="16"/>
  <c r="T2062" i="16"/>
  <c r="AB2062" i="16"/>
  <c r="S2058" i="16"/>
  <c r="T2058" i="16"/>
  <c r="S2054" i="16"/>
  <c r="T2054" i="16"/>
  <c r="AB2054" i="16"/>
  <c r="S2050" i="16"/>
  <c r="T2050" i="16"/>
  <c r="AB2050" i="16"/>
  <c r="S2046" i="16"/>
  <c r="T2046" i="16"/>
  <c r="AB2046" i="16"/>
  <c r="S2042" i="16"/>
  <c r="T2042" i="16"/>
  <c r="S2038" i="16"/>
  <c r="T2038" i="16"/>
  <c r="AB2038" i="16"/>
  <c r="S2034" i="16"/>
  <c r="T2034" i="16"/>
  <c r="AB2034" i="16"/>
  <c r="S2030" i="16"/>
  <c r="T2030" i="16"/>
  <c r="S2026" i="16"/>
  <c r="T2026" i="16"/>
  <c r="S2022" i="16"/>
  <c r="T2022" i="16"/>
  <c r="S2018" i="16"/>
  <c r="T2018" i="16"/>
  <c r="S2014" i="16"/>
  <c r="T2014" i="16"/>
  <c r="S2010" i="16"/>
  <c r="T2010" i="16"/>
  <c r="S2006" i="16"/>
  <c r="T2006" i="16"/>
  <c r="S2002" i="16"/>
  <c r="T2002" i="16"/>
  <c r="S1998" i="16"/>
  <c r="T1998" i="16"/>
  <c r="S1994" i="16"/>
  <c r="T1994" i="16"/>
  <c r="S1990" i="16"/>
  <c r="T1990" i="16"/>
  <c r="S1986" i="16"/>
  <c r="T1986" i="16"/>
  <c r="AB1986" i="16"/>
  <c r="S1982" i="16"/>
  <c r="T1982" i="16"/>
  <c r="S1978" i="16"/>
  <c r="T1978" i="16"/>
  <c r="S1974" i="16"/>
  <c r="T1974" i="16"/>
  <c r="S1970" i="16"/>
  <c r="T1970" i="16"/>
  <c r="S1966" i="16"/>
  <c r="T1966" i="16"/>
  <c r="S1962" i="16"/>
  <c r="T1962" i="16"/>
  <c r="S1958" i="16"/>
  <c r="T1958" i="16"/>
  <c r="S1954" i="16"/>
  <c r="T1954" i="16"/>
  <c r="AB1954" i="16"/>
  <c r="S1950" i="16"/>
  <c r="T1950" i="16"/>
  <c r="S1946" i="16"/>
  <c r="T1946" i="16"/>
  <c r="AB1946" i="16"/>
  <c r="S1942" i="16"/>
  <c r="T1942" i="16"/>
  <c r="S1938" i="16"/>
  <c r="T1938" i="16"/>
  <c r="S1934" i="16"/>
  <c r="T1934" i="16"/>
  <c r="AB1934" i="16"/>
  <c r="S1930" i="16"/>
  <c r="T1930" i="16"/>
  <c r="S1926" i="16"/>
  <c r="T1926" i="16"/>
  <c r="S1922" i="16"/>
  <c r="T1922" i="16"/>
  <c r="AB1922" i="16"/>
  <c r="S1918" i="16"/>
  <c r="T1918" i="16"/>
  <c r="S1914" i="16"/>
  <c r="T1914" i="16"/>
  <c r="S1910" i="16"/>
  <c r="T1910" i="16"/>
  <c r="S1906" i="16"/>
  <c r="T1906" i="16"/>
  <c r="S1902" i="16"/>
  <c r="T1902" i="16"/>
  <c r="AB1902" i="16"/>
  <c r="S1898" i="16"/>
  <c r="T1898" i="16"/>
  <c r="S1894" i="16"/>
  <c r="T1894" i="16"/>
  <c r="AB1894" i="16"/>
  <c r="S1890" i="16"/>
  <c r="T1890" i="16"/>
  <c r="AB1890" i="16"/>
  <c r="S1886" i="16"/>
  <c r="T1886" i="16"/>
  <c r="S1882" i="16"/>
  <c r="T1882" i="16"/>
  <c r="S1878" i="16"/>
  <c r="T1878" i="16"/>
  <c r="AB1878" i="16"/>
  <c r="S1874" i="16"/>
  <c r="T1874" i="16"/>
  <c r="S1870" i="16"/>
  <c r="T1870" i="16"/>
  <c r="S1866" i="16"/>
  <c r="T1866" i="16"/>
  <c r="S1862" i="16"/>
  <c r="T1862" i="16"/>
  <c r="AB1862" i="16"/>
  <c r="S1858" i="16"/>
  <c r="T1858" i="16"/>
  <c r="S1854" i="16"/>
  <c r="T1854" i="16"/>
  <c r="AB1854" i="16"/>
  <c r="S1850" i="16"/>
  <c r="T1850" i="16"/>
  <c r="AB1850" i="16"/>
  <c r="S1846" i="16"/>
  <c r="T1846" i="16"/>
  <c r="S1842" i="16"/>
  <c r="T1842" i="16"/>
  <c r="S1838" i="16"/>
  <c r="T1838" i="16"/>
  <c r="AB1838" i="16"/>
  <c r="S1834" i="16"/>
  <c r="T1834" i="16"/>
  <c r="S1830" i="16"/>
  <c r="T1830" i="16"/>
  <c r="S1826" i="16"/>
  <c r="T1826" i="16"/>
  <c r="S1822" i="16"/>
  <c r="T1822" i="16"/>
  <c r="S1818" i="16"/>
  <c r="T1818" i="16"/>
  <c r="S1814" i="16"/>
  <c r="T1814" i="16"/>
  <c r="S1810" i="16"/>
  <c r="T1810" i="16"/>
  <c r="S1806" i="16"/>
  <c r="T1806" i="16"/>
  <c r="S1802" i="16"/>
  <c r="T1802" i="16"/>
  <c r="S1798" i="16"/>
  <c r="T1798" i="16"/>
  <c r="AB1798" i="16"/>
  <c r="S1794" i="16"/>
  <c r="T1794" i="16"/>
  <c r="AB1794" i="16"/>
  <c r="S1790" i="16"/>
  <c r="T1790" i="16"/>
  <c r="S1786" i="16"/>
  <c r="T1786" i="16"/>
  <c r="S1782" i="16"/>
  <c r="T1782" i="16"/>
  <c r="S1778" i="16"/>
  <c r="T1778" i="16"/>
  <c r="S1774" i="16"/>
  <c r="T1774" i="16"/>
  <c r="S1770" i="16"/>
  <c r="T1770" i="16"/>
  <c r="S1766" i="16"/>
  <c r="T1766" i="16"/>
  <c r="AB1766" i="16"/>
  <c r="S1762" i="16"/>
  <c r="T1762" i="16"/>
  <c r="AB1762" i="16"/>
  <c r="S1758" i="16"/>
  <c r="T1758" i="16"/>
  <c r="T1754" i="16"/>
  <c r="S1754" i="16"/>
  <c r="S1750" i="16"/>
  <c r="T1750" i="16"/>
  <c r="AB1750" i="16"/>
  <c r="T1746" i="16"/>
  <c r="S1746" i="16"/>
  <c r="S1742" i="16"/>
  <c r="T1742" i="16"/>
  <c r="AB1742" i="16"/>
  <c r="T1738" i="16"/>
  <c r="S1738" i="16"/>
  <c r="S1734" i="16"/>
  <c r="T1734" i="16"/>
  <c r="T1730" i="16"/>
  <c r="S1730" i="16"/>
  <c r="S1726" i="16"/>
  <c r="T1726" i="16"/>
  <c r="T1722" i="16"/>
  <c r="S1722" i="16"/>
  <c r="AB1722" i="16"/>
  <c r="S1718" i="16"/>
  <c r="T1718" i="16"/>
  <c r="AB1718" i="16"/>
  <c r="T1714" i="16"/>
  <c r="S1714" i="16"/>
  <c r="S1710" i="16"/>
  <c r="T1710" i="16"/>
  <c r="AB1710" i="16"/>
  <c r="T1706" i="16"/>
  <c r="S1706" i="16"/>
  <c r="S1702" i="16"/>
  <c r="T1702" i="16"/>
  <c r="AB1702" i="16"/>
  <c r="T1698" i="16"/>
  <c r="S1698" i="16"/>
  <c r="S1694" i="16"/>
  <c r="T1694" i="16"/>
  <c r="AB1694" i="16"/>
  <c r="T1690" i="16"/>
  <c r="S1690" i="16"/>
  <c r="S1686" i="16"/>
  <c r="T1686" i="16"/>
  <c r="AB1686" i="16"/>
  <c r="T1682" i="16"/>
  <c r="S1682" i="16"/>
  <c r="S1678" i="16"/>
  <c r="T1678" i="16"/>
  <c r="AB1678" i="16"/>
  <c r="T1674" i="16"/>
  <c r="S1674" i="16"/>
  <c r="S1670" i="16"/>
  <c r="T1670" i="16"/>
  <c r="T1666" i="16"/>
  <c r="S1666" i="16"/>
  <c r="S1662" i="16"/>
  <c r="T1662" i="16"/>
  <c r="AB1662" i="16"/>
  <c r="T1658" i="16"/>
  <c r="S1658" i="16"/>
  <c r="AB1658" i="16"/>
  <c r="S1654" i="16"/>
  <c r="T1654" i="16"/>
  <c r="AB1654" i="16"/>
  <c r="T1650" i="16"/>
  <c r="S1650" i="16"/>
  <c r="S1646" i="16"/>
  <c r="T1646" i="16"/>
  <c r="AB1646" i="16"/>
  <c r="T1642" i="16"/>
  <c r="S1642" i="16"/>
  <c r="S1638" i="16"/>
  <c r="T1638" i="16"/>
  <c r="AB1638" i="16"/>
  <c r="T1634" i="16"/>
  <c r="S1634" i="16"/>
  <c r="S1630" i="16"/>
  <c r="T1630" i="16"/>
  <c r="AB1630" i="16"/>
  <c r="T1626" i="16"/>
  <c r="S1626" i="16"/>
  <c r="T1622" i="16"/>
  <c r="S1622" i="16"/>
  <c r="T1618" i="16"/>
  <c r="S1618" i="16"/>
  <c r="T1614" i="16"/>
  <c r="S1614" i="16"/>
  <c r="T1610" i="16"/>
  <c r="S1610" i="16"/>
  <c r="T1606" i="16"/>
  <c r="S1606" i="16"/>
  <c r="T1602" i="16"/>
  <c r="S1602" i="16"/>
  <c r="T1598" i="16"/>
  <c r="S1598" i="16"/>
  <c r="AB1598" i="16"/>
  <c r="T1594" i="16"/>
  <c r="S1594" i="16"/>
  <c r="T1590" i="16"/>
  <c r="S1590" i="16"/>
  <c r="AB1590" i="16"/>
  <c r="T1586" i="16"/>
  <c r="S1586" i="16"/>
  <c r="T1582" i="16"/>
  <c r="S1582" i="16"/>
  <c r="T1578" i="16"/>
  <c r="S1578" i="16"/>
  <c r="T1574" i="16"/>
  <c r="S1574" i="16"/>
  <c r="T1570" i="16"/>
  <c r="S1570" i="16"/>
  <c r="AB1570" i="16"/>
  <c r="T1566" i="16"/>
  <c r="S1566" i="16"/>
  <c r="T1562" i="16"/>
  <c r="S1562" i="16"/>
  <c r="T1558" i="16"/>
  <c r="S1558" i="16"/>
  <c r="AB1558" i="16"/>
  <c r="T1554" i="16"/>
  <c r="S1554" i="16"/>
  <c r="T1550" i="16"/>
  <c r="S1550" i="16"/>
  <c r="AB1550" i="16"/>
  <c r="T1546" i="16"/>
  <c r="S1546" i="16"/>
  <c r="T1542" i="16"/>
  <c r="S1542" i="16"/>
  <c r="T1538" i="16"/>
  <c r="S1538" i="16"/>
  <c r="AB1538" i="16"/>
  <c r="T1534" i="16"/>
  <c r="S1534" i="16"/>
  <c r="T1530" i="16"/>
  <c r="S1530" i="16"/>
  <c r="T1526" i="16"/>
  <c r="S1526" i="16"/>
  <c r="T1522" i="16"/>
  <c r="S1522" i="16"/>
  <c r="T1518" i="16"/>
  <c r="S1518" i="16"/>
  <c r="T1514" i="16"/>
  <c r="S1514" i="16"/>
  <c r="T1510" i="16"/>
  <c r="S1510" i="16"/>
  <c r="T1506" i="16"/>
  <c r="S1506" i="16"/>
  <c r="T1502" i="16"/>
  <c r="S1502" i="16"/>
  <c r="AB1502" i="16"/>
  <c r="T1498" i="16"/>
  <c r="S1498" i="16"/>
  <c r="AB1498" i="16"/>
  <c r="T1494" i="16"/>
  <c r="S1494" i="16"/>
  <c r="AB1494" i="16"/>
  <c r="T1490" i="16"/>
  <c r="S1490" i="16"/>
  <c r="T1486" i="16"/>
  <c r="S1486" i="16"/>
  <c r="AB1486" i="16"/>
  <c r="T1482" i="16"/>
  <c r="S1482" i="16"/>
  <c r="T1478" i="16"/>
  <c r="S1478" i="16"/>
  <c r="AB1478" i="16"/>
  <c r="T1474" i="16"/>
  <c r="S1474" i="16"/>
  <c r="T1470" i="16"/>
  <c r="S1470" i="16"/>
  <c r="AB1470" i="16"/>
  <c r="T1466" i="16"/>
  <c r="S1466" i="16"/>
  <c r="T1462" i="16"/>
  <c r="S1462" i="16"/>
  <c r="AB1462" i="16"/>
  <c r="T1458" i="16"/>
  <c r="S1458" i="16"/>
  <c r="T1454" i="16"/>
  <c r="S1454" i="16"/>
  <c r="T1450" i="16"/>
  <c r="S1450" i="16"/>
  <c r="T1446" i="16"/>
  <c r="S1446" i="16"/>
  <c r="T1442" i="16"/>
  <c r="S1442" i="16"/>
  <c r="T1438" i="16"/>
  <c r="S1438" i="16"/>
  <c r="AB1438" i="16"/>
  <c r="T1434" i="16"/>
  <c r="S1434" i="16"/>
  <c r="AB1434" i="16"/>
  <c r="T1430" i="16"/>
  <c r="S1430" i="16"/>
  <c r="AB1430" i="16"/>
  <c r="T1426" i="16"/>
  <c r="S1426" i="16"/>
  <c r="T1422" i="16"/>
  <c r="S1422" i="16"/>
  <c r="AB1422" i="16"/>
  <c r="T1418" i="16"/>
  <c r="S1418" i="16"/>
  <c r="T1414" i="16"/>
  <c r="S1414" i="16"/>
  <c r="T1410" i="16"/>
  <c r="S1410" i="16"/>
  <c r="T1406" i="16"/>
  <c r="S1406" i="16"/>
  <c r="T1402" i="16"/>
  <c r="S1402" i="16"/>
  <c r="T1398" i="16"/>
  <c r="S1398" i="16"/>
  <c r="T1394" i="16"/>
  <c r="S1394" i="16"/>
  <c r="T1390" i="16"/>
  <c r="S1390" i="16"/>
  <c r="T1386" i="16"/>
  <c r="S1386" i="16"/>
  <c r="T1382" i="16"/>
  <c r="S1382" i="16"/>
  <c r="T1378" i="16"/>
  <c r="S1378" i="16"/>
  <c r="T1374" i="16"/>
  <c r="S1374" i="16"/>
  <c r="T1370" i="16"/>
  <c r="S1370" i="16"/>
  <c r="T1366" i="16"/>
  <c r="S1366" i="16"/>
  <c r="T1362" i="16"/>
  <c r="S1362" i="16"/>
  <c r="T1358" i="16"/>
  <c r="S1358" i="16"/>
  <c r="T1354" i="16"/>
  <c r="S1354" i="16"/>
  <c r="T1350" i="16"/>
  <c r="S1350" i="16"/>
  <c r="T1346" i="16"/>
  <c r="S1346" i="16"/>
  <c r="T1342" i="16"/>
  <c r="S1342" i="16"/>
  <c r="T1338" i="16"/>
  <c r="S1338" i="16"/>
  <c r="T1334" i="16"/>
  <c r="S1334" i="16"/>
  <c r="T1330" i="16"/>
  <c r="S1330" i="16"/>
  <c r="T1326" i="16"/>
  <c r="S1326" i="16"/>
  <c r="T1322" i="16"/>
  <c r="S1322" i="16"/>
  <c r="T1318" i="16"/>
  <c r="S1318" i="16"/>
  <c r="T1314" i="16"/>
  <c r="S1314" i="16"/>
  <c r="T1310" i="16"/>
  <c r="S1310" i="16"/>
  <c r="T1306" i="16"/>
  <c r="S1306" i="16"/>
  <c r="T1302" i="16"/>
  <c r="S1302" i="16"/>
  <c r="AB1302" i="16"/>
  <c r="T1298" i="16"/>
  <c r="S1298" i="16"/>
  <c r="T1294" i="16"/>
  <c r="S1294" i="16"/>
  <c r="T1290" i="16"/>
  <c r="S1290" i="16"/>
  <c r="T1286" i="16"/>
  <c r="S1286" i="16"/>
  <c r="AB1286" i="16"/>
  <c r="T1282" i="16"/>
  <c r="S1282" i="16"/>
  <c r="T1278" i="16"/>
  <c r="S1278" i="16"/>
  <c r="AB1278" i="16"/>
  <c r="T1274" i="16"/>
  <c r="S1274" i="16"/>
  <c r="T1270" i="16"/>
  <c r="S1270" i="16"/>
  <c r="AB1270" i="16"/>
  <c r="T1266" i="16"/>
  <c r="S1266" i="16"/>
  <c r="T1262" i="16"/>
  <c r="S1262" i="16"/>
  <c r="AB1262" i="16"/>
  <c r="T1258" i="16"/>
  <c r="S1258" i="16"/>
  <c r="T1254" i="16"/>
  <c r="S1254" i="16"/>
  <c r="AB1254" i="16"/>
  <c r="T1250" i="16"/>
  <c r="S1250" i="16"/>
  <c r="T1246" i="16"/>
  <c r="S1246" i="16"/>
  <c r="T1242" i="16"/>
  <c r="S1242" i="16"/>
  <c r="T1238" i="16"/>
  <c r="S1238" i="16"/>
  <c r="T1234" i="16"/>
  <c r="S1234" i="16"/>
  <c r="T1230" i="16"/>
  <c r="S1230" i="16"/>
  <c r="T1226" i="16"/>
  <c r="S1226" i="16"/>
  <c r="T1222" i="16"/>
  <c r="S1222" i="16"/>
  <c r="AB1222" i="16"/>
  <c r="T1218" i="16"/>
  <c r="S1218" i="16"/>
  <c r="T1214" i="16"/>
  <c r="S1214" i="16"/>
  <c r="AB1214" i="16"/>
  <c r="T1210" i="16"/>
  <c r="S1210" i="16"/>
  <c r="T1206" i="16"/>
  <c r="S1206" i="16"/>
  <c r="AB1206" i="16"/>
  <c r="S1202" i="16"/>
  <c r="T1202" i="16"/>
  <c r="S1198" i="16"/>
  <c r="T1198" i="16"/>
  <c r="AB1198" i="16"/>
  <c r="S1194" i="16"/>
  <c r="T1194" i="16"/>
  <c r="S1190" i="16"/>
  <c r="T1190" i="16"/>
  <c r="S1186" i="16"/>
  <c r="T1186" i="16"/>
  <c r="S1182" i="16"/>
  <c r="T1182" i="16"/>
  <c r="S1178" i="16"/>
  <c r="T1178" i="16"/>
  <c r="S1174" i="16"/>
  <c r="T1174" i="16"/>
  <c r="S1170" i="16"/>
  <c r="T1170" i="16"/>
  <c r="S1166" i="16"/>
  <c r="T1166" i="16"/>
  <c r="S1162" i="16"/>
  <c r="T1162" i="16"/>
  <c r="S1158" i="16"/>
  <c r="T1158" i="16"/>
  <c r="S1154" i="16"/>
  <c r="T1154" i="16"/>
  <c r="S1150" i="16"/>
  <c r="T1150" i="16"/>
  <c r="S1146" i="16"/>
  <c r="T1146" i="16"/>
  <c r="S1142" i="16"/>
  <c r="T1142" i="16"/>
  <c r="S1138" i="16"/>
  <c r="T1138" i="16"/>
  <c r="S1134" i="16"/>
  <c r="T1134" i="16"/>
  <c r="AB1134" i="16"/>
  <c r="S1130" i="16"/>
  <c r="T1130" i="16"/>
  <c r="S1126" i="16"/>
  <c r="T1126" i="16"/>
  <c r="S1122" i="16"/>
  <c r="T1122" i="16"/>
  <c r="S1118" i="16"/>
  <c r="T1118" i="16"/>
  <c r="AB1118" i="16"/>
  <c r="S1114" i="16"/>
  <c r="T1114" i="16"/>
  <c r="S1110" i="16"/>
  <c r="T1110" i="16"/>
  <c r="AB1110" i="16"/>
  <c r="S1106" i="16"/>
  <c r="T1106" i="16"/>
  <c r="S1102" i="16"/>
  <c r="T1102" i="16"/>
  <c r="AB1102" i="16"/>
  <c r="S1098" i="16"/>
  <c r="T1098" i="16"/>
  <c r="S1094" i="16"/>
  <c r="T1094" i="16"/>
  <c r="AB1094" i="16"/>
  <c r="S1090" i="16"/>
  <c r="T1090" i="16"/>
  <c r="S1086" i="16"/>
  <c r="T1086" i="16"/>
  <c r="AB1086" i="16"/>
  <c r="S1082" i="16"/>
  <c r="T1082" i="16"/>
  <c r="S1078" i="16"/>
  <c r="T1078" i="16"/>
  <c r="S1074" i="16"/>
  <c r="T1074" i="16"/>
  <c r="S1070" i="16"/>
  <c r="T1070" i="16"/>
  <c r="S1066" i="16"/>
  <c r="T1066" i="16"/>
  <c r="S1062" i="16"/>
  <c r="T1062" i="16"/>
  <c r="AB1062" i="16"/>
  <c r="S1058" i="16"/>
  <c r="T1058" i="16"/>
  <c r="S1054" i="16"/>
  <c r="T1054" i="16"/>
  <c r="S1050" i="16"/>
  <c r="T1050" i="16"/>
  <c r="S1046" i="16"/>
  <c r="T1046" i="16"/>
  <c r="S1042" i="16"/>
  <c r="T1042" i="16"/>
  <c r="S1038" i="16"/>
  <c r="T1038" i="16"/>
  <c r="AB1038" i="16"/>
  <c r="S1034" i="16"/>
  <c r="T1034" i="16"/>
  <c r="S1030" i="16"/>
  <c r="T1030" i="16"/>
  <c r="S1026" i="16"/>
  <c r="T1026" i="16"/>
  <c r="S1022" i="16"/>
  <c r="T1022" i="16"/>
  <c r="AB1022" i="16"/>
  <c r="S1018" i="16"/>
  <c r="T1018" i="16"/>
  <c r="S1014" i="16"/>
  <c r="T1014" i="16"/>
  <c r="S1010" i="16"/>
  <c r="T1010" i="16"/>
  <c r="S1006" i="16"/>
  <c r="T1006" i="16"/>
  <c r="S1002" i="16"/>
  <c r="T1002" i="16"/>
  <c r="S998" i="16"/>
  <c r="T998" i="16"/>
  <c r="S994" i="16"/>
  <c r="T994" i="16"/>
  <c r="S990" i="16"/>
  <c r="T990" i="16"/>
  <c r="S986" i="16"/>
  <c r="T986" i="16"/>
  <c r="S982" i="16"/>
  <c r="T982" i="16"/>
  <c r="S978" i="16"/>
  <c r="T978" i="16"/>
  <c r="S974" i="16"/>
  <c r="T974" i="16"/>
  <c r="S970" i="16"/>
  <c r="T970" i="16"/>
  <c r="S966" i="16"/>
  <c r="T966" i="16"/>
  <c r="S962" i="16"/>
  <c r="T962" i="16"/>
  <c r="S958" i="16"/>
  <c r="T958" i="16"/>
  <c r="S954" i="16"/>
  <c r="T954" i="16"/>
  <c r="S950" i="16"/>
  <c r="T950" i="16"/>
  <c r="S946" i="16"/>
  <c r="T946" i="16"/>
  <c r="S942" i="16"/>
  <c r="T942" i="16"/>
  <c r="AB942" i="16"/>
  <c r="S938" i="16"/>
  <c r="T938" i="16"/>
  <c r="S934" i="16"/>
  <c r="T934" i="16"/>
  <c r="S930" i="16"/>
  <c r="T930" i="16"/>
  <c r="S926" i="16"/>
  <c r="T926" i="16"/>
  <c r="S922" i="16"/>
  <c r="T922" i="16"/>
  <c r="S918" i="16"/>
  <c r="T918" i="16"/>
  <c r="S914" i="16"/>
  <c r="T914" i="16"/>
  <c r="S910" i="16"/>
  <c r="T910" i="16"/>
  <c r="S906" i="16"/>
  <c r="T906" i="16"/>
  <c r="S902" i="16"/>
  <c r="T902" i="16"/>
  <c r="S898" i="16"/>
  <c r="T898" i="16"/>
  <c r="S894" i="16"/>
  <c r="T894" i="16"/>
  <c r="S890" i="16"/>
  <c r="T890" i="16"/>
  <c r="S886" i="16"/>
  <c r="T886" i="16"/>
  <c r="S882" i="16"/>
  <c r="T882" i="16"/>
  <c r="S878" i="16"/>
  <c r="T878" i="16"/>
  <c r="AB878" i="16"/>
  <c r="S874" i="16"/>
  <c r="T874" i="16"/>
  <c r="S870" i="16"/>
  <c r="T870" i="16"/>
  <c r="S866" i="16"/>
  <c r="T866" i="16"/>
  <c r="T862" i="16"/>
  <c r="S862" i="16"/>
  <c r="T858" i="16"/>
  <c r="S858" i="16"/>
  <c r="T854" i="16"/>
  <c r="S854" i="16"/>
  <c r="T850" i="16"/>
  <c r="S850" i="16"/>
  <c r="T846" i="16"/>
  <c r="S846" i="16"/>
  <c r="T842" i="16"/>
  <c r="S842" i="16"/>
  <c r="T838" i="16"/>
  <c r="S838" i="16"/>
  <c r="T834" i="16"/>
  <c r="S834" i="16"/>
  <c r="T830" i="16"/>
  <c r="S830" i="16"/>
  <c r="T826" i="16"/>
  <c r="S826" i="16"/>
  <c r="T822" i="16"/>
  <c r="S822" i="16"/>
  <c r="T818" i="16"/>
  <c r="S818" i="16"/>
  <c r="T814" i="16"/>
  <c r="S814" i="16"/>
  <c r="AB814" i="16"/>
  <c r="T810" i="16"/>
  <c r="S810" i="16"/>
  <c r="T806" i="16"/>
  <c r="S806" i="16"/>
  <c r="T802" i="16"/>
  <c r="S802" i="16"/>
  <c r="T798" i="16"/>
  <c r="S798" i="16"/>
  <c r="T794" i="16"/>
  <c r="S794" i="16"/>
  <c r="T790" i="16"/>
  <c r="S790" i="16"/>
  <c r="T786" i="16"/>
  <c r="S786" i="16"/>
  <c r="T782" i="16"/>
  <c r="S782" i="16"/>
  <c r="T778" i="16"/>
  <c r="S778" i="16"/>
  <c r="T774" i="16"/>
  <c r="S774" i="16"/>
  <c r="T770" i="16"/>
  <c r="S770" i="16"/>
  <c r="T766" i="16"/>
  <c r="S766" i="16"/>
  <c r="T762" i="16"/>
  <c r="S762" i="16"/>
  <c r="T758" i="16"/>
  <c r="S758" i="16"/>
  <c r="T754" i="16"/>
  <c r="S754" i="16"/>
  <c r="T750" i="16"/>
  <c r="S750" i="16"/>
  <c r="AB750" i="16"/>
  <c r="T746" i="16"/>
  <c r="S746" i="16"/>
  <c r="T742" i="16"/>
  <c r="S742" i="16"/>
  <c r="T738" i="16"/>
  <c r="S738" i="16"/>
  <c r="T734" i="16"/>
  <c r="S734" i="16"/>
  <c r="T730" i="16"/>
  <c r="S730" i="16"/>
  <c r="T726" i="16"/>
  <c r="S726" i="16"/>
  <c r="T722" i="16"/>
  <c r="S722" i="16"/>
  <c r="T718" i="16"/>
  <c r="S718" i="16"/>
  <c r="T714" i="16"/>
  <c r="S714" i="16"/>
  <c r="T710" i="16"/>
  <c r="S710" i="16"/>
  <c r="T706" i="16"/>
  <c r="S706" i="16"/>
  <c r="T702" i="16"/>
  <c r="S702" i="16"/>
  <c r="T698" i="16"/>
  <c r="S698" i="16"/>
  <c r="T694" i="16"/>
  <c r="S694" i="16"/>
  <c r="T690" i="16"/>
  <c r="S690" i="16"/>
  <c r="T686" i="16"/>
  <c r="S686" i="16"/>
  <c r="AB686" i="16"/>
  <c r="T682" i="16"/>
  <c r="S682" i="16"/>
  <c r="T678" i="16"/>
  <c r="S678" i="16"/>
  <c r="T674" i="16"/>
  <c r="S674" i="16"/>
  <c r="T670" i="16"/>
  <c r="S670" i="16"/>
  <c r="T666" i="16"/>
  <c r="S666" i="16"/>
  <c r="T662" i="16"/>
  <c r="S662" i="16"/>
  <c r="T658" i="16"/>
  <c r="S658" i="16"/>
  <c r="T654" i="16"/>
  <c r="S654" i="16"/>
  <c r="T650" i="16"/>
  <c r="S650" i="16"/>
  <c r="T646" i="16"/>
  <c r="S646" i="16"/>
  <c r="T642" i="16"/>
  <c r="S642" i="16"/>
  <c r="T638" i="16"/>
  <c r="S638" i="16"/>
  <c r="T634" i="16"/>
  <c r="S634" i="16"/>
  <c r="T630" i="16"/>
  <c r="S630" i="16"/>
  <c r="T626" i="16"/>
  <c r="S626" i="16"/>
  <c r="T622" i="16"/>
  <c r="S622" i="16"/>
  <c r="AB622" i="16"/>
  <c r="T618" i="16"/>
  <c r="S618" i="16"/>
  <c r="T614" i="16"/>
  <c r="S614" i="16"/>
  <c r="T610" i="16"/>
  <c r="S610" i="16"/>
  <c r="T606" i="16"/>
  <c r="S606" i="16"/>
  <c r="T602" i="16"/>
  <c r="S602" i="16"/>
  <c r="S598" i="16"/>
  <c r="T598" i="16"/>
  <c r="S594" i="16"/>
  <c r="T594" i="16"/>
  <c r="S590" i="16"/>
  <c r="T590" i="16"/>
  <c r="S586" i="16"/>
  <c r="T586" i="16"/>
  <c r="S582" i="16"/>
  <c r="T582" i="16"/>
  <c r="S578" i="16"/>
  <c r="T578" i="16"/>
  <c r="S574" i="16"/>
  <c r="T574" i="16"/>
  <c r="S570" i="16"/>
  <c r="T570" i="16"/>
  <c r="S566" i="16"/>
  <c r="T566" i="16"/>
  <c r="S562" i="16"/>
  <c r="T562" i="16"/>
  <c r="S558" i="16"/>
  <c r="T558" i="16"/>
  <c r="AB558" i="16"/>
  <c r="S554" i="16"/>
  <c r="T554" i="16"/>
  <c r="S550" i="16"/>
  <c r="T550" i="16"/>
  <c r="S546" i="16"/>
  <c r="T546" i="16"/>
  <c r="AB2438" i="16"/>
  <c r="AB2290" i="16"/>
  <c r="AB2182" i="16"/>
  <c r="AB2126" i="16"/>
  <c r="AB1966" i="16"/>
  <c r="AB1942" i="16"/>
  <c r="AB1826" i="16"/>
  <c r="AB1734" i="16"/>
  <c r="AB1726" i="16"/>
  <c r="AB1622" i="16"/>
  <c r="AB1526" i="16"/>
  <c r="AB1506" i="16"/>
  <c r="AB1474" i="16"/>
  <c r="AB1442" i="16"/>
  <c r="AB1294" i="16"/>
  <c r="AB1158" i="16"/>
  <c r="AB1150" i="16"/>
  <c r="AB1006" i="16"/>
  <c r="AB938" i="16"/>
  <c r="AB2419" i="16"/>
  <c r="AB2235" i="16"/>
  <c r="V2235" i="16"/>
  <c r="V1829" i="16"/>
  <c r="AB1829" i="16"/>
  <c r="L64" i="10"/>
  <c r="L63" i="10"/>
  <c r="L62" i="10"/>
  <c r="I62" i="10"/>
  <c r="T2473" i="16"/>
  <c r="S2473" i="16"/>
  <c r="AB2473" i="16"/>
  <c r="T2469" i="16"/>
  <c r="S2469" i="16"/>
  <c r="T2465" i="16"/>
  <c r="S2465" i="16"/>
  <c r="T2461" i="16"/>
  <c r="S2461" i="16"/>
  <c r="T2457" i="16"/>
  <c r="S2457" i="16"/>
  <c r="AB2457" i="16"/>
  <c r="T2453" i="16"/>
  <c r="S2453" i="16"/>
  <c r="T2449" i="16"/>
  <c r="S2449" i="16"/>
  <c r="AB2449" i="16"/>
  <c r="T2445" i="16"/>
  <c r="S2445" i="16"/>
  <c r="AB2445" i="16"/>
  <c r="T2441" i="16"/>
  <c r="S2441" i="16"/>
  <c r="T2437" i="16"/>
  <c r="S2437" i="16"/>
  <c r="T2433" i="16"/>
  <c r="S2433" i="16"/>
  <c r="T2429" i="16"/>
  <c r="S2429" i="16"/>
  <c r="T2425" i="16"/>
  <c r="S2425" i="16"/>
  <c r="T2421" i="16"/>
  <c r="S2421" i="16"/>
  <c r="T2417" i="16"/>
  <c r="S2417" i="16"/>
  <c r="AB2417" i="16"/>
  <c r="T2413" i="16"/>
  <c r="S2413" i="16"/>
  <c r="T2409" i="16"/>
  <c r="S2409" i="16"/>
  <c r="T2405" i="16"/>
  <c r="S2405" i="16"/>
  <c r="T2401" i="16"/>
  <c r="S2401" i="16"/>
  <c r="AB2401" i="16"/>
  <c r="T2397" i="16"/>
  <c r="S2397" i="16"/>
  <c r="AB2397" i="16"/>
  <c r="T2393" i="16"/>
  <c r="S2393" i="16"/>
  <c r="T2389" i="16"/>
  <c r="S2389" i="16"/>
  <c r="T2385" i="16"/>
  <c r="S2385" i="16"/>
  <c r="T2381" i="16"/>
  <c r="S2381" i="16"/>
  <c r="T2377" i="16"/>
  <c r="S2377" i="16"/>
  <c r="AB2377" i="16"/>
  <c r="T2373" i="16"/>
  <c r="S2373" i="16"/>
  <c r="T2369" i="16"/>
  <c r="S2369" i="16"/>
  <c r="T2365" i="16"/>
  <c r="S2365" i="16"/>
  <c r="T2361" i="16"/>
  <c r="S2361" i="16"/>
  <c r="T2357" i="16"/>
  <c r="S2357" i="16"/>
  <c r="T2353" i="16"/>
  <c r="S2353" i="16"/>
  <c r="AB2353" i="16"/>
  <c r="T2349" i="16"/>
  <c r="S2349" i="16"/>
  <c r="T2345" i="16"/>
  <c r="S2345" i="16"/>
  <c r="T2341" i="16"/>
  <c r="S2341" i="16"/>
  <c r="AB2341" i="16"/>
  <c r="T2337" i="16"/>
  <c r="S2337" i="16"/>
  <c r="AB2337" i="16"/>
  <c r="T2333" i="16"/>
  <c r="S2333" i="16"/>
  <c r="AB2333" i="16"/>
  <c r="T2329" i="16"/>
  <c r="S2329" i="16"/>
  <c r="T2325" i="16"/>
  <c r="S2325" i="16"/>
  <c r="T2321" i="16"/>
  <c r="S2321" i="16"/>
  <c r="T2317" i="16"/>
  <c r="S2317" i="16"/>
  <c r="T2313" i="16"/>
  <c r="S2313" i="16"/>
  <c r="AB2313" i="16"/>
  <c r="T2309" i="16"/>
  <c r="S2309" i="16"/>
  <c r="T2305" i="16"/>
  <c r="S2305" i="16"/>
  <c r="AB2305" i="16"/>
  <c r="T2301" i="16"/>
  <c r="S2301" i="16"/>
  <c r="AB2301" i="16"/>
  <c r="T2297" i="16"/>
  <c r="S2297" i="16"/>
  <c r="T2293" i="16"/>
  <c r="S2293" i="16"/>
  <c r="T2289" i="16"/>
  <c r="S2289" i="16"/>
  <c r="AB2289" i="16"/>
  <c r="T2285" i="16"/>
  <c r="S2285" i="16"/>
  <c r="T2281" i="16"/>
  <c r="S2281" i="16"/>
  <c r="T2277" i="16"/>
  <c r="S2277" i="16"/>
  <c r="T2273" i="16"/>
  <c r="S2273" i="16"/>
  <c r="T2269" i="16"/>
  <c r="S2269" i="16"/>
  <c r="T2265" i="16"/>
  <c r="S2265" i="16"/>
  <c r="AB2265" i="16"/>
  <c r="T2261" i="16"/>
  <c r="S2261" i="16"/>
  <c r="T2257" i="16"/>
  <c r="S2257" i="16"/>
  <c r="T2253" i="16"/>
  <c r="S2253" i="16"/>
  <c r="T2249" i="16"/>
  <c r="S2249" i="16"/>
  <c r="T2245" i="16"/>
  <c r="S2245" i="16"/>
  <c r="AB2245" i="16"/>
  <c r="T2241" i="16"/>
  <c r="S2241" i="16"/>
  <c r="T2237" i="16"/>
  <c r="S2237" i="16"/>
  <c r="T2233" i="16"/>
  <c r="S2233" i="16"/>
  <c r="AB2233" i="16"/>
  <c r="T2229" i="16"/>
  <c r="S2229" i="16"/>
  <c r="T2225" i="16"/>
  <c r="S2225" i="16"/>
  <c r="T2221" i="16"/>
  <c r="S2221" i="16"/>
  <c r="T2217" i="16"/>
  <c r="S2217" i="16"/>
  <c r="T2213" i="16"/>
  <c r="S2213" i="16"/>
  <c r="T2209" i="16"/>
  <c r="S2209" i="16"/>
  <c r="T2205" i="16"/>
  <c r="S2205" i="16"/>
  <c r="S2201" i="16"/>
  <c r="T2201" i="16"/>
  <c r="AB2201" i="16"/>
  <c r="S2197" i="16"/>
  <c r="T2197" i="16"/>
  <c r="S2193" i="16"/>
  <c r="T2193" i="16"/>
  <c r="AB2193" i="16"/>
  <c r="S2189" i="16"/>
  <c r="T2189" i="16"/>
  <c r="AB2189" i="16"/>
  <c r="S2185" i="16"/>
  <c r="T2185" i="16"/>
  <c r="S2181" i="16"/>
  <c r="T2181" i="16"/>
  <c r="S2177" i="16"/>
  <c r="T2177" i="16"/>
  <c r="S2173" i="16"/>
  <c r="T2173" i="16"/>
  <c r="S2169" i="16"/>
  <c r="T2169" i="16"/>
  <c r="S2165" i="16"/>
  <c r="T2165" i="16"/>
  <c r="S2161" i="16"/>
  <c r="T2161" i="16"/>
  <c r="S2157" i="16"/>
  <c r="T2157" i="16"/>
  <c r="S2153" i="16"/>
  <c r="T2153" i="16"/>
  <c r="AB2153" i="16"/>
  <c r="S2149" i="16"/>
  <c r="T2149" i="16"/>
  <c r="AB2149" i="16"/>
  <c r="S2145" i="16"/>
  <c r="T2145" i="16"/>
  <c r="AB2145" i="16"/>
  <c r="S2141" i="16"/>
  <c r="T2141" i="16"/>
  <c r="S2137" i="16"/>
  <c r="T2137" i="16"/>
  <c r="AB2137" i="16"/>
  <c r="S2133" i="16"/>
  <c r="T2133" i="16"/>
  <c r="S2129" i="16"/>
  <c r="T2129" i="16"/>
  <c r="S2125" i="16"/>
  <c r="T2125" i="16"/>
  <c r="AB2125" i="16"/>
  <c r="S2121" i="16"/>
  <c r="T2121" i="16"/>
  <c r="S2117" i="16"/>
  <c r="T2117" i="16"/>
  <c r="S2113" i="16"/>
  <c r="T2113" i="16"/>
  <c r="S2109" i="16"/>
  <c r="T2109" i="16"/>
  <c r="AB2109" i="16"/>
  <c r="S2105" i="16"/>
  <c r="T2105" i="16"/>
  <c r="S2101" i="16"/>
  <c r="T2101" i="16"/>
  <c r="S2097" i="16"/>
  <c r="T2097" i="16"/>
  <c r="S2093" i="16"/>
  <c r="T2093" i="16"/>
  <c r="S2089" i="16"/>
  <c r="T2089" i="16"/>
  <c r="S2085" i="16"/>
  <c r="T2085" i="16"/>
  <c r="AB2085" i="16"/>
  <c r="S2081" i="16"/>
  <c r="T2081" i="16"/>
  <c r="AB2081" i="16"/>
  <c r="S2077" i="16"/>
  <c r="T2077" i="16"/>
  <c r="S2073" i="16"/>
  <c r="T2073" i="16"/>
  <c r="AB2073" i="16"/>
  <c r="S2069" i="16"/>
  <c r="T2069" i="16"/>
  <c r="S2065" i="16"/>
  <c r="T2065" i="16"/>
  <c r="AB2065" i="16"/>
  <c r="S2061" i="16"/>
  <c r="T2061" i="16"/>
  <c r="S2057" i="16"/>
  <c r="T2057" i="16"/>
  <c r="AB2057" i="16"/>
  <c r="S2053" i="16"/>
  <c r="T2053" i="16"/>
  <c r="S2049" i="16"/>
  <c r="T2049" i="16"/>
  <c r="S2045" i="16"/>
  <c r="T2045" i="16"/>
  <c r="S2041" i="16"/>
  <c r="T2041" i="16"/>
  <c r="S2037" i="16"/>
  <c r="T2037" i="16"/>
  <c r="S2033" i="16"/>
  <c r="T2033" i="16"/>
  <c r="S2029" i="16"/>
  <c r="T2029" i="16"/>
  <c r="S2025" i="16"/>
  <c r="T2025" i="16"/>
  <c r="S2021" i="16"/>
  <c r="T2021" i="16"/>
  <c r="S2017" i="16"/>
  <c r="T2017" i="16"/>
  <c r="S2013" i="16"/>
  <c r="T2013" i="16"/>
  <c r="AB2013" i="16"/>
  <c r="S2009" i="16"/>
  <c r="T2009" i="16"/>
  <c r="S2005" i="16"/>
  <c r="T2005" i="16"/>
  <c r="S2001" i="16"/>
  <c r="T2001" i="16"/>
  <c r="S1997" i="16"/>
  <c r="T1997" i="16"/>
  <c r="AB1997" i="16"/>
  <c r="S1993" i="16"/>
  <c r="T1993" i="16"/>
  <c r="S1989" i="16"/>
  <c r="T1989" i="16"/>
  <c r="S1985" i="16"/>
  <c r="T1985" i="16"/>
  <c r="S1981" i="16"/>
  <c r="T1981" i="16"/>
  <c r="AB1981" i="16"/>
  <c r="S1977" i="16"/>
  <c r="T1977" i="16"/>
  <c r="S1973" i="16"/>
  <c r="T1973" i="16"/>
  <c r="S1969" i="16"/>
  <c r="T1969" i="16"/>
  <c r="S1965" i="16"/>
  <c r="T1965" i="16"/>
  <c r="S1961" i="16"/>
  <c r="T1961" i="16"/>
  <c r="S1957" i="16"/>
  <c r="T1957" i="16"/>
  <c r="S1953" i="16"/>
  <c r="T1953" i="16"/>
  <c r="S1949" i="16"/>
  <c r="T1949" i="16"/>
  <c r="S1945" i="16"/>
  <c r="T1945" i="16"/>
  <c r="S1941" i="16"/>
  <c r="T1941" i="16"/>
  <c r="S1937" i="16"/>
  <c r="T1937" i="16"/>
  <c r="AB1937" i="16"/>
  <c r="S1933" i="16"/>
  <c r="T1933" i="16"/>
  <c r="S1929" i="16"/>
  <c r="T1929" i="16"/>
  <c r="S1925" i="16"/>
  <c r="T1925" i="16"/>
  <c r="S1921" i="16"/>
  <c r="T1921" i="16"/>
  <c r="S1917" i="16"/>
  <c r="T1917" i="16"/>
  <c r="AB1917" i="16"/>
  <c r="S1913" i="16"/>
  <c r="T1913" i="16"/>
  <c r="AB1913" i="16"/>
  <c r="AB2469" i="16"/>
  <c r="AB2433" i="16"/>
  <c r="AB2409" i="16"/>
  <c r="AB2390" i="16"/>
  <c r="AB2326" i="16"/>
  <c r="AB2269" i="16"/>
  <c r="AB2253" i="16"/>
  <c r="AB2237" i="16"/>
  <c r="AB2213" i="16"/>
  <c r="AB2177" i="16"/>
  <c r="AB2141" i="16"/>
  <c r="AB2121" i="16"/>
  <c r="AB2101" i="16"/>
  <c r="AB2066" i="16"/>
  <c r="AB2037" i="16"/>
  <c r="AB2021" i="16"/>
  <c r="AB2005" i="16"/>
  <c r="AB1990" i="16"/>
  <c r="AB1978" i="16"/>
  <c r="AB1949" i="16"/>
  <c r="AB1926" i="16"/>
  <c r="AB1914" i="16"/>
  <c r="AB1814" i="16"/>
  <c r="AB1786" i="16"/>
  <c r="AB1774" i="16"/>
  <c r="AB1758" i="16"/>
  <c r="AB1698" i="16"/>
  <c r="AB1666" i="16"/>
  <c r="AB1606" i="16"/>
  <c r="AB1582" i="16"/>
  <c r="AB1542" i="16"/>
  <c r="AB1534" i="16"/>
  <c r="AB1510" i="16"/>
  <c r="AB1446" i="16"/>
  <c r="AB1318" i="16"/>
  <c r="AB1182" i="16"/>
  <c r="AB1054" i="16"/>
  <c r="AB1030" i="16"/>
  <c r="AB874" i="16"/>
  <c r="AB810" i="16"/>
  <c r="AB2466" i="16"/>
  <c r="AB2293" i="16"/>
  <c r="V2293" i="16"/>
  <c r="AB2165" i="16"/>
  <c r="V2165" i="16"/>
  <c r="G2165" i="16" s="1"/>
  <c r="J10" i="10"/>
  <c r="A2" i="2"/>
  <c r="J59" i="10"/>
  <c r="D4" i="14"/>
  <c r="B8" i="4"/>
  <c r="A4" i="10" s="1"/>
  <c r="A62" i="2"/>
  <c r="A23" i="2"/>
  <c r="B15" i="3"/>
  <c r="A51" i="2"/>
  <c r="B22" i="3"/>
  <c r="J47" i="10"/>
  <c r="F37" i="10"/>
  <c r="H37" i="10" s="1"/>
  <c r="D37" i="10" s="1"/>
  <c r="I31" i="10"/>
  <c r="B67" i="4"/>
  <c r="A59" i="2"/>
  <c r="I42" i="10"/>
  <c r="I53" i="10"/>
  <c r="C13" i="3"/>
  <c r="I20" i="10"/>
  <c r="I30" i="10"/>
  <c r="Q4" i="16"/>
  <c r="I27" i="10"/>
  <c r="P4" i="16"/>
  <c r="J41" i="10"/>
  <c r="A14" i="2"/>
  <c r="D3" i="10"/>
  <c r="B30" i="3"/>
  <c r="I37" i="10"/>
  <c r="I63" i="10"/>
  <c r="B24" i="4"/>
  <c r="C25" i="3"/>
  <c r="B31" i="3"/>
  <c r="G4" i="14"/>
  <c r="H4" i="16"/>
  <c r="B26" i="4"/>
  <c r="B32" i="4" s="1"/>
  <c r="A20" i="10" s="1"/>
  <c r="A39" i="2"/>
  <c r="J17" i="10"/>
  <c r="C5" i="3"/>
  <c r="I56" i="10"/>
  <c r="B21" i="3"/>
  <c r="A49" i="2"/>
  <c r="A4" i="14"/>
  <c r="J21" i="10"/>
  <c r="C21" i="10" s="1"/>
  <c r="I61" i="10"/>
  <c r="A13" i="2"/>
  <c r="E4" i="14"/>
  <c r="B4" i="4"/>
  <c r="B27" i="4"/>
  <c r="A16" i="10" s="1"/>
  <c r="B41" i="4"/>
  <c r="A28" i="10" s="1"/>
  <c r="C6" i="3"/>
  <c r="A72" i="2"/>
  <c r="J18" i="10"/>
  <c r="C18" i="3"/>
  <c r="A32" i="2"/>
  <c r="A1" i="14"/>
  <c r="A10" i="2"/>
  <c r="M4" i="16"/>
  <c r="J26" i="10"/>
  <c r="J61" i="10"/>
  <c r="I4" i="4"/>
  <c r="I68" i="4"/>
  <c r="J22" i="10"/>
  <c r="C22" i="10" s="1"/>
  <c r="B3" i="16"/>
  <c r="C27" i="3"/>
  <c r="B16" i="3"/>
  <c r="A56" i="2"/>
  <c r="A4" i="16"/>
  <c r="J28" i="10"/>
  <c r="A8" i="2"/>
  <c r="C17" i="3"/>
  <c r="J37" i="10"/>
  <c r="B20" i="3"/>
  <c r="I64" i="10"/>
  <c r="C3" i="3"/>
  <c r="A53" i="2"/>
  <c r="A36" i="2"/>
  <c r="A29" i="2"/>
  <c r="I65" i="10"/>
  <c r="J42" i="10"/>
  <c r="H4" i="14"/>
  <c r="I12" i="10"/>
  <c r="G17" i="10"/>
  <c r="H17" i="10" s="1"/>
  <c r="S2472" i="16"/>
  <c r="T2472" i="16"/>
  <c r="S2468" i="16"/>
  <c r="T2468" i="16"/>
  <c r="S2464" i="16"/>
  <c r="T2464" i="16"/>
  <c r="S2460" i="16"/>
  <c r="T2460" i="16"/>
  <c r="S2456" i="16"/>
  <c r="T2456" i="16"/>
  <c r="S2452" i="16"/>
  <c r="T2452" i="16"/>
  <c r="S2448" i="16"/>
  <c r="T2448" i="16"/>
  <c r="S2444" i="16"/>
  <c r="T2444" i="16"/>
  <c r="S2440" i="16"/>
  <c r="T2440" i="16"/>
  <c r="S2436" i="16"/>
  <c r="T2436" i="16"/>
  <c r="S2432" i="16"/>
  <c r="T2432" i="16"/>
  <c r="S2428" i="16"/>
  <c r="T2428" i="16"/>
  <c r="S2424" i="16"/>
  <c r="T2424" i="16"/>
  <c r="S2420" i="16"/>
  <c r="T2420" i="16"/>
  <c r="S2416" i="16"/>
  <c r="T2416" i="16"/>
  <c r="S2412" i="16"/>
  <c r="T2412" i="16"/>
  <c r="S2408" i="16"/>
  <c r="T2408" i="16"/>
  <c r="S2404" i="16"/>
  <c r="T2404" i="16"/>
  <c r="S2400" i="16"/>
  <c r="T2400" i="16"/>
  <c r="S2396" i="16"/>
  <c r="T2396" i="16"/>
  <c r="S2392" i="16"/>
  <c r="T2392" i="16"/>
  <c r="S2388" i="16"/>
  <c r="T2388" i="16"/>
  <c r="S2384" i="16"/>
  <c r="T2384" i="16"/>
  <c r="S2380" i="16"/>
  <c r="T2380" i="16"/>
  <c r="S2376" i="16"/>
  <c r="T2376" i="16"/>
  <c r="S2372" i="16"/>
  <c r="T2372" i="16"/>
  <c r="S2368" i="16"/>
  <c r="T2368" i="16"/>
  <c r="S2364" i="16"/>
  <c r="T2364" i="16"/>
  <c r="S2360" i="16"/>
  <c r="T2360" i="16"/>
  <c r="S2356" i="16"/>
  <c r="T2356" i="16"/>
  <c r="S2352" i="16"/>
  <c r="T2352" i="16"/>
  <c r="S2348" i="16"/>
  <c r="T2348" i="16"/>
  <c r="S2344" i="16"/>
  <c r="T2344" i="16"/>
  <c r="S2340" i="16"/>
  <c r="T2340" i="16"/>
  <c r="S2336" i="16"/>
  <c r="T2336" i="16"/>
  <c r="S2332" i="16"/>
  <c r="T2332" i="16"/>
  <c r="S2328" i="16"/>
  <c r="T2328" i="16"/>
  <c r="S2324" i="16"/>
  <c r="T2324" i="16"/>
  <c r="S2320" i="16"/>
  <c r="T2320" i="16"/>
  <c r="S2316" i="16"/>
  <c r="T2316" i="16"/>
  <c r="S2312" i="16"/>
  <c r="T2312" i="16"/>
  <c r="S2308" i="16"/>
  <c r="T2308" i="16"/>
  <c r="S2304" i="16"/>
  <c r="T2304" i="16"/>
  <c r="S2300" i="16"/>
  <c r="T2300" i="16"/>
  <c r="S2296" i="16"/>
  <c r="T2296" i="16"/>
  <c r="S2292" i="16"/>
  <c r="T2292" i="16"/>
  <c r="S2288" i="16"/>
  <c r="T2288" i="16"/>
  <c r="S2284" i="16"/>
  <c r="T2284" i="16"/>
  <c r="S2280" i="16"/>
  <c r="T2280" i="16"/>
  <c r="S2276" i="16"/>
  <c r="T2276" i="16"/>
  <c r="S2272" i="16"/>
  <c r="T2272" i="16"/>
  <c r="S2268" i="16"/>
  <c r="T2268" i="16"/>
  <c r="S2264" i="16"/>
  <c r="T2264" i="16"/>
  <c r="S2260" i="16"/>
  <c r="T2260" i="16"/>
  <c r="S2256" i="16"/>
  <c r="T2256" i="16"/>
  <c r="S2252" i="16"/>
  <c r="T2252" i="16"/>
  <c r="S2248" i="16"/>
  <c r="T2248" i="16"/>
  <c r="S2244" i="16"/>
  <c r="T2244" i="16"/>
  <c r="S2240" i="16"/>
  <c r="T2240" i="16"/>
  <c r="S2236" i="16"/>
  <c r="T2236" i="16"/>
  <c r="S2232" i="16"/>
  <c r="T2232" i="16"/>
  <c r="S2228" i="16"/>
  <c r="T2228" i="16"/>
  <c r="S2224" i="16"/>
  <c r="T2224" i="16"/>
  <c r="S2220" i="16"/>
  <c r="T2220" i="16"/>
  <c r="S2216" i="16"/>
  <c r="T2216" i="16"/>
  <c r="S2212" i="16"/>
  <c r="T2212" i="16"/>
  <c r="S2208" i="16"/>
  <c r="T2208" i="16"/>
  <c r="S2204" i="16"/>
  <c r="T2204" i="16"/>
  <c r="S2200" i="16"/>
  <c r="T2200" i="16"/>
  <c r="S2196" i="16"/>
  <c r="T2196" i="16"/>
  <c r="S2192" i="16"/>
  <c r="T2192" i="16"/>
  <c r="S2188" i="16"/>
  <c r="T2188" i="16"/>
  <c r="S2184" i="16"/>
  <c r="T2184" i="16"/>
  <c r="S2180" i="16"/>
  <c r="T2180" i="16"/>
  <c r="S2176" i="16"/>
  <c r="T2176" i="16"/>
  <c r="S2172" i="16"/>
  <c r="T2172" i="16"/>
  <c r="S2168" i="16"/>
  <c r="T2168" i="16"/>
  <c r="S2164" i="16"/>
  <c r="T2164" i="16"/>
  <c r="S2160" i="16"/>
  <c r="T2160" i="16"/>
  <c r="S2156" i="16"/>
  <c r="T2156" i="16"/>
  <c r="S2152" i="16"/>
  <c r="T2152" i="16"/>
  <c r="S2148" i="16"/>
  <c r="T2148" i="16"/>
  <c r="S2144" i="16"/>
  <c r="T2144" i="16"/>
  <c r="S2140" i="16"/>
  <c r="T2140" i="16"/>
  <c r="S2136" i="16"/>
  <c r="T2136" i="16"/>
  <c r="S2132" i="16"/>
  <c r="T2132" i="16"/>
  <c r="S2128" i="16"/>
  <c r="T2128" i="16"/>
  <c r="S2124" i="16"/>
  <c r="T2124" i="16"/>
  <c r="S2120" i="16"/>
  <c r="T2120" i="16"/>
  <c r="S2116" i="16"/>
  <c r="T2116" i="16"/>
  <c r="S2112" i="16"/>
  <c r="T2112" i="16"/>
  <c r="S2108" i="16"/>
  <c r="T2108" i="16"/>
  <c r="S2104" i="16"/>
  <c r="T2104" i="16"/>
  <c r="S2100" i="16"/>
  <c r="T2100" i="16"/>
  <c r="S2096" i="16"/>
  <c r="T2096" i="16"/>
  <c r="S2092" i="16"/>
  <c r="T2092" i="16"/>
  <c r="S2088" i="16"/>
  <c r="T2088" i="16"/>
  <c r="S2084" i="16"/>
  <c r="T2084" i="16"/>
  <c r="S2080" i="16"/>
  <c r="T2080" i="16"/>
  <c r="S2076" i="16"/>
  <c r="T2076" i="16"/>
  <c r="S2072" i="16"/>
  <c r="T2072" i="16"/>
  <c r="S2068" i="16"/>
  <c r="T2068" i="16"/>
  <c r="S2064" i="16"/>
  <c r="T2064" i="16"/>
  <c r="S2060" i="16"/>
  <c r="T2060" i="16"/>
  <c r="S2056" i="16"/>
  <c r="T2056" i="16"/>
  <c r="S2052" i="16"/>
  <c r="T2052" i="16"/>
  <c r="S2048" i="16"/>
  <c r="T2048" i="16"/>
  <c r="S2044" i="16"/>
  <c r="T2044" i="16"/>
  <c r="S2040" i="16"/>
  <c r="T2040" i="16"/>
  <c r="S2036" i="16"/>
  <c r="T2036" i="16"/>
  <c r="S2032" i="16"/>
  <c r="T2032" i="16"/>
  <c r="S2028" i="16"/>
  <c r="T2028" i="16"/>
  <c r="S2024" i="16"/>
  <c r="T2024" i="16"/>
  <c r="S2020" i="16"/>
  <c r="T2020" i="16"/>
  <c r="S2016" i="16"/>
  <c r="T2016" i="16"/>
  <c r="S2012" i="16"/>
  <c r="T2012" i="16"/>
  <c r="S2008" i="16"/>
  <c r="T2008" i="16"/>
  <c r="S2004" i="16"/>
  <c r="T2004" i="16"/>
  <c r="S2000" i="16"/>
  <c r="T2000" i="16"/>
  <c r="S1996" i="16"/>
  <c r="T1996" i="16"/>
  <c r="S1992" i="16"/>
  <c r="T1992" i="16"/>
  <c r="S1988" i="16"/>
  <c r="T1988" i="16"/>
  <c r="AB1988" i="16"/>
  <c r="S1984" i="16"/>
  <c r="T1984" i="16"/>
  <c r="S1980" i="16"/>
  <c r="T1980" i="16"/>
  <c r="S1976" i="16"/>
  <c r="T1976" i="16"/>
  <c r="S1972" i="16"/>
  <c r="T1972" i="16"/>
  <c r="AB1972" i="16"/>
  <c r="S1968" i="16"/>
  <c r="T1968" i="16"/>
  <c r="S1964" i="16"/>
  <c r="T1964" i="16"/>
  <c r="AB1964" i="16"/>
  <c r="S1960" i="16"/>
  <c r="T1960" i="16"/>
  <c r="S1956" i="16"/>
  <c r="T1956" i="16"/>
  <c r="AB1956" i="16"/>
  <c r="S1952" i="16"/>
  <c r="T1952" i="16"/>
  <c r="S1948" i="16"/>
  <c r="T1948" i="16"/>
  <c r="AB1948" i="16"/>
  <c r="S1944" i="16"/>
  <c r="T1944" i="16"/>
  <c r="S1940" i="16"/>
  <c r="T1940" i="16"/>
  <c r="AB1940" i="16"/>
  <c r="S1936" i="16"/>
  <c r="T1936" i="16"/>
  <c r="S1932" i="16"/>
  <c r="T1932" i="16"/>
  <c r="AB1932" i="16"/>
  <c r="S1928" i="16"/>
  <c r="T1928" i="16"/>
  <c r="S1924" i="16"/>
  <c r="T1924" i="16"/>
  <c r="AB1924" i="16"/>
  <c r="S1920" i="16"/>
  <c r="T1920" i="16"/>
  <c r="S1916" i="16"/>
  <c r="T1916" i="16"/>
  <c r="S1912" i="16"/>
  <c r="T1912" i="16"/>
  <c r="S1908" i="16"/>
  <c r="T1908" i="16"/>
  <c r="S1904" i="16"/>
  <c r="T1904" i="16"/>
  <c r="S1900" i="16"/>
  <c r="T1900" i="16"/>
  <c r="S1896" i="16"/>
  <c r="T1896" i="16"/>
  <c r="S1892" i="16"/>
  <c r="T1892" i="16"/>
  <c r="AB1892" i="16"/>
  <c r="S1888" i="16"/>
  <c r="T1888" i="16"/>
  <c r="S1884" i="16"/>
  <c r="T1884" i="16"/>
  <c r="AB1884" i="16"/>
  <c r="S1880" i="16"/>
  <c r="T1880" i="16"/>
  <c r="S1876" i="16"/>
  <c r="T1876" i="16"/>
  <c r="S1872" i="16"/>
  <c r="T1872" i="16"/>
  <c r="S1868" i="16"/>
  <c r="T1868" i="16"/>
  <c r="S1864" i="16"/>
  <c r="T1864" i="16"/>
  <c r="S1860" i="16"/>
  <c r="T1860" i="16"/>
  <c r="S1856" i="16"/>
  <c r="T1856" i="16"/>
  <c r="S1852" i="16"/>
  <c r="T1852" i="16"/>
  <c r="AB1852" i="16"/>
  <c r="S1848" i="16"/>
  <c r="T1848" i="16"/>
  <c r="S1844" i="16"/>
  <c r="T1844" i="16"/>
  <c r="S1840" i="16"/>
  <c r="T1840" i="16"/>
  <c r="S1836" i="16"/>
  <c r="T1836" i="16"/>
  <c r="S1832" i="16"/>
  <c r="T1832" i="16"/>
  <c r="S1828" i="16"/>
  <c r="T1828" i="16"/>
  <c r="S1824" i="16"/>
  <c r="T1824" i="16"/>
  <c r="S1820" i="16"/>
  <c r="T1820" i="16"/>
  <c r="S1816" i="16"/>
  <c r="T1816" i="16"/>
  <c r="S1812" i="16"/>
  <c r="T1812" i="16"/>
  <c r="AB1812" i="16"/>
  <c r="S1808" i="16"/>
  <c r="T1808" i="16"/>
  <c r="S1804" i="16"/>
  <c r="T1804" i="16"/>
  <c r="S1800" i="16"/>
  <c r="T1800" i="16"/>
  <c r="S1796" i="16"/>
  <c r="T1796" i="16"/>
  <c r="AB1796" i="16"/>
  <c r="S1792" i="16"/>
  <c r="T1792" i="16"/>
  <c r="S1788" i="16"/>
  <c r="T1788" i="16"/>
  <c r="S1784" i="16"/>
  <c r="T1784" i="16"/>
  <c r="S1780" i="16"/>
  <c r="T1780" i="16"/>
  <c r="S1776" i="16"/>
  <c r="T1776" i="16"/>
  <c r="S1772" i="16"/>
  <c r="T1772" i="16"/>
  <c r="AB1772" i="16"/>
  <c r="S1768" i="16"/>
  <c r="T1768" i="16"/>
  <c r="S1764" i="16"/>
  <c r="T1764" i="16"/>
  <c r="S1760" i="16"/>
  <c r="T1760" i="16"/>
  <c r="S1756" i="16"/>
  <c r="T1756" i="16"/>
  <c r="S1752" i="16"/>
  <c r="T1752" i="16"/>
  <c r="S1748" i="16"/>
  <c r="T1748" i="16"/>
  <c r="S1744" i="16"/>
  <c r="T1744" i="16"/>
  <c r="S1740" i="16"/>
  <c r="T1740" i="16"/>
  <c r="S1736" i="16"/>
  <c r="T1736" i="16"/>
  <c r="S1732" i="16"/>
  <c r="T1732" i="16"/>
  <c r="S1728" i="16"/>
  <c r="T1728" i="16"/>
  <c r="S1724" i="16"/>
  <c r="T1724" i="16"/>
  <c r="AB1724" i="16"/>
  <c r="S1720" i="16"/>
  <c r="T1720" i="16"/>
  <c r="S1716" i="16"/>
  <c r="T1716" i="16"/>
  <c r="AB1716" i="16"/>
  <c r="S1712" i="16"/>
  <c r="T1712" i="16"/>
  <c r="S1708" i="16"/>
  <c r="T1708" i="16"/>
  <c r="S1704" i="16"/>
  <c r="T1704" i="16"/>
  <c r="S1700" i="16"/>
  <c r="T1700" i="16"/>
  <c r="AB1700" i="16"/>
  <c r="S1696" i="16"/>
  <c r="T1696" i="16"/>
  <c r="S1692" i="16"/>
  <c r="T1692" i="16"/>
  <c r="AB1692" i="16"/>
  <c r="S1688" i="16"/>
  <c r="T1688" i="16"/>
  <c r="S1684" i="16"/>
  <c r="T1684" i="16"/>
  <c r="S1680" i="16"/>
  <c r="T1680" i="16"/>
  <c r="S1676" i="16"/>
  <c r="T1676" i="16"/>
  <c r="AB1676" i="16"/>
  <c r="S1672" i="16"/>
  <c r="T1672" i="16"/>
  <c r="S1668" i="16"/>
  <c r="T1668" i="16"/>
  <c r="S1664" i="16"/>
  <c r="T1664" i="16"/>
  <c r="S1660" i="16"/>
  <c r="T1660" i="16"/>
  <c r="AB1660" i="16"/>
  <c r="S1656" i="16"/>
  <c r="T1656" i="16"/>
  <c r="S1652" i="16"/>
  <c r="T1652" i="16"/>
  <c r="S1648" i="16"/>
  <c r="T1648" i="16"/>
  <c r="S1644" i="16"/>
  <c r="T1644" i="16"/>
  <c r="AB1644" i="16"/>
  <c r="S1640" i="16"/>
  <c r="T1640" i="16"/>
  <c r="S1636" i="16"/>
  <c r="T1636" i="16"/>
  <c r="S1632" i="16"/>
  <c r="T1632" i="16"/>
  <c r="S1628" i="16"/>
  <c r="T1628" i="16"/>
  <c r="AB1628" i="16"/>
  <c r="S1624" i="16"/>
  <c r="T1624" i="16"/>
  <c r="T1620" i="16"/>
  <c r="S1620" i="16"/>
  <c r="T1616" i="16"/>
  <c r="S1616" i="16"/>
  <c r="T1612" i="16"/>
  <c r="S1612" i="16"/>
  <c r="T1608" i="16"/>
  <c r="S1608" i="16"/>
  <c r="T1604" i="16"/>
  <c r="S1604" i="16"/>
  <c r="T1600" i="16"/>
  <c r="S1600" i="16"/>
  <c r="T1596" i="16"/>
  <c r="S1596" i="16"/>
  <c r="T1592" i="16"/>
  <c r="S1592" i="16"/>
  <c r="T1588" i="16"/>
  <c r="S1588" i="16"/>
  <c r="T1584" i="16"/>
  <c r="S1584" i="16"/>
  <c r="T1580" i="16"/>
  <c r="S1580" i="16"/>
  <c r="AB1580" i="16"/>
  <c r="T1576" i="16"/>
  <c r="S1576" i="16"/>
  <c r="T1572" i="16"/>
  <c r="S1572" i="16"/>
  <c r="T1568" i="16"/>
  <c r="S1568" i="16"/>
  <c r="T1564" i="16"/>
  <c r="S1564" i="16"/>
  <c r="T1560" i="16"/>
  <c r="S1560" i="16"/>
  <c r="T1556" i="16"/>
  <c r="S1556" i="16"/>
  <c r="T1552" i="16"/>
  <c r="S1552" i="16"/>
  <c r="T1548" i="16"/>
  <c r="S1548" i="16"/>
  <c r="T1544" i="16"/>
  <c r="S1544" i="16"/>
  <c r="T1540" i="16"/>
  <c r="S1540" i="16"/>
  <c r="T1536" i="16"/>
  <c r="S1536" i="16"/>
  <c r="T1532" i="16"/>
  <c r="S1532" i="16"/>
  <c r="T1528" i="16"/>
  <c r="S1528" i="16"/>
  <c r="T1524" i="16"/>
  <c r="S1524" i="16"/>
  <c r="AB1524" i="16"/>
  <c r="T1520" i="16"/>
  <c r="S1520" i="16"/>
  <c r="T1516" i="16"/>
  <c r="S1516" i="16"/>
  <c r="T1512" i="16"/>
  <c r="S1512" i="16"/>
  <c r="T1508" i="16"/>
  <c r="S1508" i="16"/>
  <c r="T1504" i="16"/>
  <c r="S1504" i="16"/>
  <c r="T1500" i="16"/>
  <c r="S1500" i="16"/>
  <c r="AB1500" i="16"/>
  <c r="T1496" i="16"/>
  <c r="S1496" i="16"/>
  <c r="T1492" i="16"/>
  <c r="S1492" i="16"/>
  <c r="AB1492" i="16"/>
  <c r="T1488" i="16"/>
  <c r="S1488" i="16"/>
  <c r="T1484" i="16"/>
  <c r="S1484" i="16"/>
  <c r="T1480" i="16"/>
  <c r="S1480" i="16"/>
  <c r="T1476" i="16"/>
  <c r="S1476" i="16"/>
  <c r="AB1476" i="16"/>
  <c r="T1472" i="16"/>
  <c r="S1472" i="16"/>
  <c r="T1468" i="16"/>
  <c r="S1468" i="16"/>
  <c r="AB1468" i="16"/>
  <c r="T1464" i="16"/>
  <c r="S1464" i="16"/>
  <c r="T1460" i="16"/>
  <c r="S1460" i="16"/>
  <c r="T1456" i="16"/>
  <c r="S1456" i="16"/>
  <c r="T1452" i="16"/>
  <c r="S1452" i="16"/>
  <c r="AB1452" i="16"/>
  <c r="T1448" i="16"/>
  <c r="S1448" i="16"/>
  <c r="T1444" i="16"/>
  <c r="S1444" i="16"/>
  <c r="T1440" i="16"/>
  <c r="S1440" i="16"/>
  <c r="T1436" i="16"/>
  <c r="S1436" i="16"/>
  <c r="AB1436" i="16"/>
  <c r="T1432" i="16"/>
  <c r="S1432" i="16"/>
  <c r="T1428" i="16"/>
  <c r="S1428" i="16"/>
  <c r="T1424" i="16"/>
  <c r="S1424" i="16"/>
  <c r="T1420" i="16"/>
  <c r="S1420" i="16"/>
  <c r="T1416" i="16"/>
  <c r="S1416" i="16"/>
  <c r="T1412" i="16"/>
  <c r="S1412" i="16"/>
  <c r="AB1412" i="16"/>
  <c r="T1408" i="16"/>
  <c r="S1408" i="16"/>
  <c r="AB1408" i="16"/>
  <c r="T1404" i="16"/>
  <c r="S1404" i="16"/>
  <c r="AB1404" i="16"/>
  <c r="T1400" i="16"/>
  <c r="S1400" i="16"/>
  <c r="T1396" i="16"/>
  <c r="S1396" i="16"/>
  <c r="T1392" i="16"/>
  <c r="S1392" i="16"/>
  <c r="AB1392" i="16"/>
  <c r="T1388" i="16"/>
  <c r="S1388" i="16"/>
  <c r="AB1388" i="16"/>
  <c r="T1384" i="16"/>
  <c r="S1384" i="16"/>
  <c r="T1380" i="16"/>
  <c r="S1380" i="16"/>
  <c r="T1376" i="16"/>
  <c r="S1376" i="16"/>
  <c r="T1372" i="16"/>
  <c r="S1372" i="16"/>
  <c r="AB1372" i="16"/>
  <c r="T1368" i="16"/>
  <c r="S1368" i="16"/>
  <c r="T1364" i="16"/>
  <c r="S1364" i="16"/>
  <c r="T1360" i="16"/>
  <c r="S1360" i="16"/>
  <c r="AB1360" i="16"/>
  <c r="T1356" i="16"/>
  <c r="S1356" i="16"/>
  <c r="T1352" i="16"/>
  <c r="S1352" i="16"/>
  <c r="T1348" i="16"/>
  <c r="S1348" i="16"/>
  <c r="T1344" i="16"/>
  <c r="S1344" i="16"/>
  <c r="T1340" i="16"/>
  <c r="S1340" i="16"/>
  <c r="AB1340" i="16"/>
  <c r="T1336" i="16"/>
  <c r="S1336" i="16"/>
  <c r="AB1336" i="16"/>
  <c r="T1332" i="16"/>
  <c r="S1332" i="16"/>
  <c r="T1328" i="16"/>
  <c r="S1328" i="16"/>
  <c r="AB1328" i="16"/>
  <c r="T1324" i="16"/>
  <c r="S1324" i="16"/>
  <c r="AB1324" i="16"/>
  <c r="T1320" i="16"/>
  <c r="S1320" i="16"/>
  <c r="T1316" i="16"/>
  <c r="S1316" i="16"/>
  <c r="T1312" i="16"/>
  <c r="S1312" i="16"/>
  <c r="T1308" i="16"/>
  <c r="S1308" i="16"/>
  <c r="T1304" i="16"/>
  <c r="S1304" i="16"/>
  <c r="AB1304" i="16"/>
  <c r="T1300" i="16"/>
  <c r="S1300" i="16"/>
  <c r="T1296" i="16"/>
  <c r="S1296" i="16"/>
  <c r="T1292" i="16"/>
  <c r="S1292" i="16"/>
  <c r="AB1292" i="16"/>
  <c r="T1288" i="16"/>
  <c r="S1288" i="16"/>
  <c r="AB1288" i="16"/>
  <c r="T1284" i="16"/>
  <c r="S1284" i="16"/>
  <c r="T1280" i="16"/>
  <c r="S1280" i="16"/>
  <c r="T1276" i="16"/>
  <c r="S1276" i="16"/>
  <c r="T1272" i="16"/>
  <c r="S1272" i="16"/>
  <c r="AB1272" i="16"/>
  <c r="T1268" i="16"/>
  <c r="S1268" i="16"/>
  <c r="T1264" i="16"/>
  <c r="S1264" i="16"/>
  <c r="AB1264" i="16"/>
  <c r="T1260" i="16"/>
  <c r="S1260" i="16"/>
  <c r="T1256" i="16"/>
  <c r="S1256" i="16"/>
  <c r="T1252" i="16"/>
  <c r="S1252" i="16"/>
  <c r="T1248" i="16"/>
  <c r="S1248" i="16"/>
  <c r="T1244" i="16"/>
  <c r="S1244" i="16"/>
  <c r="AB1244" i="16"/>
  <c r="T1240" i="16"/>
  <c r="S1240" i="16"/>
  <c r="T1236" i="16"/>
  <c r="S1236" i="16"/>
  <c r="T1232" i="16"/>
  <c r="S1232" i="16"/>
  <c r="T1228" i="16"/>
  <c r="S1228" i="16"/>
  <c r="AB1228" i="16"/>
  <c r="T1224" i="16"/>
  <c r="S1224" i="16"/>
  <c r="T1220" i="16"/>
  <c r="S1220" i="16"/>
  <c r="T1216" i="16"/>
  <c r="S1216" i="16"/>
  <c r="T1212" i="16"/>
  <c r="S1212" i="16"/>
  <c r="T1208" i="16"/>
  <c r="S1208" i="16"/>
  <c r="AB1208" i="16"/>
  <c r="S1204" i="16"/>
  <c r="T1204" i="16"/>
  <c r="S1200" i="16"/>
  <c r="T1200" i="16"/>
  <c r="AB1200" i="16"/>
  <c r="S1196" i="16"/>
  <c r="T1196" i="16"/>
  <c r="S1192" i="16"/>
  <c r="T1192" i="16"/>
  <c r="S1188" i="16"/>
  <c r="T1188" i="16"/>
  <c r="AB1188" i="16"/>
  <c r="S1184" i="16"/>
  <c r="T1184" i="16"/>
  <c r="S1180" i="16"/>
  <c r="T1180" i="16"/>
  <c r="S1176" i="16"/>
  <c r="T1176" i="16"/>
  <c r="S1172" i="16"/>
  <c r="T1172" i="16"/>
  <c r="AB1172" i="16"/>
  <c r="S1168" i="16"/>
  <c r="T1168" i="16"/>
  <c r="S1164" i="16"/>
  <c r="T1164" i="16"/>
  <c r="S1160" i="16"/>
  <c r="T1160" i="16"/>
  <c r="S1156" i="16"/>
  <c r="T1156" i="16"/>
  <c r="AB1156" i="16"/>
  <c r="S1152" i="16"/>
  <c r="T1152" i="16"/>
  <c r="S1148" i="16"/>
  <c r="T1148" i="16"/>
  <c r="S1144" i="16"/>
  <c r="T1144" i="16"/>
  <c r="AB1144" i="16"/>
  <c r="S1140" i="16"/>
  <c r="T1140" i="16"/>
  <c r="AB1140" i="16"/>
  <c r="S1136" i="16"/>
  <c r="T1136" i="16"/>
  <c r="S1132" i="16"/>
  <c r="T1132" i="16"/>
  <c r="S1128" i="16"/>
  <c r="T1128" i="16"/>
  <c r="S1124" i="16"/>
  <c r="T1124" i="16"/>
  <c r="S1120" i="16"/>
  <c r="T1120" i="16"/>
  <c r="AB1120" i="16"/>
  <c r="S1116" i="16"/>
  <c r="T1116" i="16"/>
  <c r="S1112" i="16"/>
  <c r="T1112" i="16"/>
  <c r="AB1112" i="16"/>
  <c r="S1108" i="16"/>
  <c r="T1108" i="16"/>
  <c r="S1104" i="16"/>
  <c r="T1104" i="16"/>
  <c r="AB1104" i="16"/>
  <c r="S1100" i="16"/>
  <c r="T1100" i="16"/>
  <c r="S1096" i="16"/>
  <c r="T1096" i="16"/>
  <c r="AB1096" i="16"/>
  <c r="S1092" i="16"/>
  <c r="T1092" i="16"/>
  <c r="S1088" i="16"/>
  <c r="T1088" i="16"/>
  <c r="S1084" i="16"/>
  <c r="T1084" i="16"/>
  <c r="S1080" i="16"/>
  <c r="T1080" i="16"/>
  <c r="AB1080" i="16"/>
  <c r="S1076" i="16"/>
  <c r="T1076" i="16"/>
  <c r="AB1076" i="16"/>
  <c r="S1072" i="16"/>
  <c r="T1072" i="16"/>
  <c r="AB1072" i="16"/>
  <c r="S1068" i="16"/>
  <c r="T1068" i="16"/>
  <c r="AB1068" i="16"/>
  <c r="S1064" i="16"/>
  <c r="T1064" i="16"/>
  <c r="S1060" i="16"/>
  <c r="T1060" i="16"/>
  <c r="S1056" i="16"/>
  <c r="T1056" i="16"/>
  <c r="S1052" i="16"/>
  <c r="T1052" i="16"/>
  <c r="S1048" i="16"/>
  <c r="T1048" i="16"/>
  <c r="S1044" i="16"/>
  <c r="T1044" i="16"/>
  <c r="AB1044" i="16"/>
  <c r="S1040" i="16"/>
  <c r="T1040" i="16"/>
  <c r="AB1040" i="16"/>
  <c r="S1036" i="16"/>
  <c r="T1036" i="16"/>
  <c r="S1032" i="16"/>
  <c r="T1032" i="16"/>
  <c r="S1028" i="16"/>
  <c r="T1028" i="16"/>
  <c r="AB1028" i="16"/>
  <c r="S1024" i="16"/>
  <c r="T1024" i="16"/>
  <c r="S1020" i="16"/>
  <c r="T1020" i="16"/>
  <c r="S1016" i="16"/>
  <c r="T1016" i="16"/>
  <c r="S1012" i="16"/>
  <c r="T1012" i="16"/>
  <c r="AB1012" i="16"/>
  <c r="S1008" i="16"/>
  <c r="T1008" i="16"/>
  <c r="AB1008" i="16"/>
  <c r="S1004" i="16"/>
  <c r="T1004" i="16"/>
  <c r="AB1004" i="16"/>
  <c r="S1000" i="16"/>
  <c r="T1000" i="16"/>
  <c r="S996" i="16"/>
  <c r="T996" i="16"/>
  <c r="S992" i="16"/>
  <c r="T992" i="16"/>
  <c r="S988" i="16"/>
  <c r="T988" i="16"/>
  <c r="S984" i="16"/>
  <c r="T984" i="16"/>
  <c r="S980" i="16"/>
  <c r="T980" i="16"/>
  <c r="S976" i="16"/>
  <c r="T976" i="16"/>
  <c r="S972" i="16"/>
  <c r="T972" i="16"/>
  <c r="S968" i="16"/>
  <c r="T968" i="16"/>
  <c r="S964" i="16"/>
  <c r="T964" i="16"/>
  <c r="S960" i="16"/>
  <c r="T960" i="16"/>
  <c r="S956" i="16"/>
  <c r="T956" i="16"/>
  <c r="S952" i="16"/>
  <c r="T952" i="16"/>
  <c r="S948" i="16"/>
  <c r="T948" i="16"/>
  <c r="S944" i="16"/>
  <c r="T944" i="16"/>
  <c r="S940" i="16"/>
  <c r="T940" i="16"/>
  <c r="S936" i="16"/>
  <c r="T936" i="16"/>
  <c r="S932" i="16"/>
  <c r="T932" i="16"/>
  <c r="S928" i="16"/>
  <c r="T928" i="16"/>
  <c r="S924" i="16"/>
  <c r="T924" i="16"/>
  <c r="S920" i="16"/>
  <c r="T920" i="16"/>
  <c r="S916" i="16"/>
  <c r="T916" i="16"/>
  <c r="S912" i="16"/>
  <c r="T912" i="16"/>
  <c r="S908" i="16"/>
  <c r="T908" i="16"/>
  <c r="S904" i="16"/>
  <c r="T904" i="16"/>
  <c r="S900" i="16"/>
  <c r="T900" i="16"/>
  <c r="S896" i="16"/>
  <c r="T896" i="16"/>
  <c r="S892" i="16"/>
  <c r="T892" i="16"/>
  <c r="S888" i="16"/>
  <c r="T888" i="16"/>
  <c r="S884" i="16"/>
  <c r="T884" i="16"/>
  <c r="S880" i="16"/>
  <c r="T880" i="16"/>
  <c r="S876" i="16"/>
  <c r="T876" i="16"/>
  <c r="S872" i="16"/>
  <c r="T872" i="16"/>
  <c r="S868" i="16"/>
  <c r="T868" i="16"/>
  <c r="T864" i="16"/>
  <c r="S864" i="16"/>
  <c r="T860" i="16"/>
  <c r="S860" i="16"/>
  <c r="T856" i="16"/>
  <c r="S856" i="16"/>
  <c r="T852" i="16"/>
  <c r="S852" i="16"/>
  <c r="T848" i="16"/>
  <c r="S848" i="16"/>
  <c r="T844" i="16"/>
  <c r="S844" i="16"/>
  <c r="T840" i="16"/>
  <c r="S840" i="16"/>
  <c r="T836" i="16"/>
  <c r="S836" i="16"/>
  <c r="T832" i="16"/>
  <c r="S832" i="16"/>
  <c r="T828" i="16"/>
  <c r="S828" i="16"/>
  <c r="T824" i="16"/>
  <c r="S824" i="16"/>
  <c r="T820" i="16"/>
  <c r="S820" i="16"/>
  <c r="T816" i="16"/>
  <c r="S816" i="16"/>
  <c r="T812" i="16"/>
  <c r="S812" i="16"/>
  <c r="T808" i="16"/>
  <c r="S808" i="16"/>
  <c r="T804" i="16"/>
  <c r="S804" i="16"/>
  <c r="T800" i="16"/>
  <c r="S800" i="16"/>
  <c r="T796" i="16"/>
  <c r="S796" i="16"/>
  <c r="T792" i="16"/>
  <c r="S792" i="16"/>
  <c r="T788" i="16"/>
  <c r="S788" i="16"/>
  <c r="T784" i="16"/>
  <c r="S784" i="16"/>
  <c r="T780" i="16"/>
  <c r="S780" i="16"/>
  <c r="T776" i="16"/>
  <c r="S776" i="16"/>
  <c r="T772" i="16"/>
  <c r="S772" i="16"/>
  <c r="T768" i="16"/>
  <c r="S768" i="16"/>
  <c r="T764" i="16"/>
  <c r="S764" i="16"/>
  <c r="T760" i="16"/>
  <c r="S760" i="16"/>
  <c r="T756" i="16"/>
  <c r="S756" i="16"/>
  <c r="T752" i="16"/>
  <c r="S752" i="16"/>
  <c r="T748" i="16"/>
  <c r="S748" i="16"/>
  <c r="T744" i="16"/>
  <c r="S744" i="16"/>
  <c r="T740" i="16"/>
  <c r="S740" i="16"/>
  <c r="T736" i="16"/>
  <c r="S736" i="16"/>
  <c r="T732" i="16"/>
  <c r="S732" i="16"/>
  <c r="T728" i="16"/>
  <c r="S728" i="16"/>
  <c r="T724" i="16"/>
  <c r="S724" i="16"/>
  <c r="T720" i="16"/>
  <c r="S720" i="16"/>
  <c r="T716" i="16"/>
  <c r="S716" i="16"/>
  <c r="T712" i="16"/>
  <c r="S712" i="16"/>
  <c r="T708" i="16"/>
  <c r="S708" i="16"/>
  <c r="T704" i="16"/>
  <c r="S704" i="16"/>
  <c r="T700" i="16"/>
  <c r="S700" i="16"/>
  <c r="T696" i="16"/>
  <c r="S696" i="16"/>
  <c r="T692" i="16"/>
  <c r="S692" i="16"/>
  <c r="T688" i="16"/>
  <c r="S688" i="16"/>
  <c r="T684" i="16"/>
  <c r="S684" i="16"/>
  <c r="T680" i="16"/>
  <c r="S680" i="16"/>
  <c r="T676" i="16"/>
  <c r="S676" i="16"/>
  <c r="T672" i="16"/>
  <c r="S672" i="16"/>
  <c r="T668" i="16"/>
  <c r="S668" i="16"/>
  <c r="T664" i="16"/>
  <c r="S664" i="16"/>
  <c r="T660" i="16"/>
  <c r="S660" i="16"/>
  <c r="T656" i="16"/>
  <c r="S656" i="16"/>
  <c r="T652" i="16"/>
  <c r="S652" i="16"/>
  <c r="T648" i="16"/>
  <c r="S648" i="16"/>
  <c r="T644" i="16"/>
  <c r="S644" i="16"/>
  <c r="T640" i="16"/>
  <c r="S640" i="16"/>
  <c r="T636" i="16"/>
  <c r="S636" i="16"/>
  <c r="T632" i="16"/>
  <c r="S632" i="16"/>
  <c r="T628" i="16"/>
  <c r="S628" i="16"/>
  <c r="T624" i="16"/>
  <c r="S624" i="16"/>
  <c r="T620" i="16"/>
  <c r="S620" i="16"/>
  <c r="T616" i="16"/>
  <c r="S616" i="16"/>
  <c r="T612" i="16"/>
  <c r="S612" i="16"/>
  <c r="T608" i="16"/>
  <c r="S608" i="16"/>
  <c r="T604" i="16"/>
  <c r="S604" i="16"/>
  <c r="T600" i="16"/>
  <c r="S600" i="16"/>
  <c r="S596" i="16"/>
  <c r="T596" i="16"/>
  <c r="T592" i="16"/>
  <c r="S592" i="16"/>
  <c r="S588" i="16"/>
  <c r="T588" i="16"/>
  <c r="T584" i="16"/>
  <c r="S584" i="16"/>
  <c r="S580" i="16"/>
  <c r="T580" i="16"/>
  <c r="T576" i="16"/>
  <c r="S576" i="16"/>
  <c r="S572" i="16"/>
  <c r="T572" i="16"/>
  <c r="T568" i="16"/>
  <c r="S568" i="16"/>
  <c r="S564" i="16"/>
  <c r="T564" i="16"/>
  <c r="T560" i="16"/>
  <c r="S560" i="16"/>
  <c r="S556" i="16"/>
  <c r="T556" i="16"/>
  <c r="S552" i="16"/>
  <c r="T552" i="16"/>
  <c r="S548" i="16"/>
  <c r="T548" i="16"/>
  <c r="S544" i="16"/>
  <c r="T544" i="16"/>
  <c r="AB2465" i="16"/>
  <c r="AB2429" i="16"/>
  <c r="AB2385" i="16"/>
  <c r="AB2365" i="16"/>
  <c r="AB2321" i="16"/>
  <c r="AB2281" i="16"/>
  <c r="AB2249" i="16"/>
  <c r="AB2209" i="16"/>
  <c r="AB2173" i="16"/>
  <c r="AB2118" i="16"/>
  <c r="AB1860" i="16"/>
  <c r="AB1790" i="16"/>
  <c r="AB1782" i="16"/>
  <c r="AB1732" i="16"/>
  <c r="AB1708" i="16"/>
  <c r="AB1652" i="16"/>
  <c r="AB1626" i="16"/>
  <c r="AB1604" i="16"/>
  <c r="AB1566" i="16"/>
  <c r="AB1556" i="16"/>
  <c r="AB1532" i="16"/>
  <c r="AB1518" i="16"/>
  <c r="AB1428" i="16"/>
  <c r="AB1364" i="16"/>
  <c r="AB1348" i="16"/>
  <c r="AB1332" i="16"/>
  <c r="AB1248" i="16"/>
  <c r="AB1240" i="16"/>
  <c r="AB1230" i="16"/>
  <c r="AB1204" i="16"/>
  <c r="AB1190" i="16"/>
  <c r="AB1168" i="16"/>
  <c r="AB1124" i="16"/>
  <c r="AB1036" i="16"/>
  <c r="AB1014" i="16"/>
  <c r="AB746" i="16"/>
  <c r="AB682" i="16"/>
  <c r="J62" i="10"/>
  <c r="AB2472" i="16"/>
  <c r="V2472" i="16"/>
  <c r="AB2450" i="16"/>
  <c r="AB2299" i="16"/>
  <c r="V2299" i="16"/>
  <c r="AB2171" i="16"/>
  <c r="V2171" i="16"/>
  <c r="V1785" i="16"/>
  <c r="I1785" i="16" s="1"/>
  <c r="AB1785" i="16"/>
  <c r="B7" i="3"/>
  <c r="A48" i="2"/>
  <c r="B17" i="3"/>
  <c r="C15" i="3"/>
  <c r="J2" i="16"/>
  <c r="C19" i="3"/>
  <c r="A46" i="2"/>
  <c r="C29" i="3"/>
  <c r="B18" i="3"/>
  <c r="F4" i="14"/>
  <c r="A6" i="2"/>
  <c r="A7" i="2"/>
  <c r="J30" i="10"/>
  <c r="B5" i="3"/>
  <c r="J20" i="10"/>
  <c r="C22" i="3"/>
  <c r="C4" i="16"/>
  <c r="B31" i="4"/>
  <c r="A19" i="10" s="1"/>
  <c r="I17" i="10"/>
  <c r="A75" i="2"/>
  <c r="J54" i="10"/>
  <c r="I25" i="10"/>
  <c r="B10" i="4"/>
  <c r="A6" i="10" s="1"/>
  <c r="J52" i="10"/>
  <c r="B17" i="4"/>
  <c r="A9" i="10" s="1"/>
  <c r="B26" i="3"/>
  <c r="A30" i="2"/>
  <c r="C3" i="10"/>
  <c r="I47" i="10"/>
  <c r="J8" i="10"/>
  <c r="I40" i="10"/>
  <c r="A58" i="2"/>
  <c r="A64" i="2"/>
  <c r="B40" i="4"/>
  <c r="B58" i="4" s="1"/>
  <c r="A42" i="10" s="1"/>
  <c r="J4" i="16"/>
  <c r="A52" i="2"/>
  <c r="A16" i="2"/>
  <c r="I4" i="10"/>
  <c r="C4" i="10" s="1"/>
  <c r="B6" i="3"/>
  <c r="C14" i="3"/>
  <c r="J46" i="10"/>
  <c r="C12" i="3"/>
  <c r="A87" i="4"/>
  <c r="J63" i="10"/>
  <c r="I58" i="10"/>
  <c r="J12" i="10"/>
  <c r="B29" i="4"/>
  <c r="A18" i="10" s="1"/>
  <c r="B48" i="1"/>
  <c r="F65" i="10"/>
  <c r="J13" i="10"/>
  <c r="C13" i="10" s="1"/>
  <c r="J16" i="10"/>
  <c r="C16" i="10" s="1"/>
  <c r="B10" i="3"/>
  <c r="B7" i="4"/>
  <c r="A44" i="2"/>
  <c r="I4" i="14"/>
  <c r="B25" i="4"/>
  <c r="A14" i="10" s="1"/>
  <c r="J7" i="10"/>
  <c r="J58" i="10"/>
  <c r="C2" i="3"/>
  <c r="J64" i="10"/>
  <c r="F42" i="10"/>
  <c r="H42" i="10" s="1"/>
  <c r="D42" i="10" s="1"/>
  <c r="B29" i="3"/>
  <c r="I15" i="10"/>
  <c r="I55" i="10"/>
  <c r="B20" i="4"/>
  <c r="A11" i="10" s="1"/>
  <c r="C4" i="14"/>
  <c r="D2" i="4"/>
  <c r="I52" i="10"/>
  <c r="J25" i="10"/>
  <c r="A28" i="2"/>
  <c r="B32" i="3"/>
  <c r="B12" i="3"/>
  <c r="B25" i="3"/>
  <c r="I18" i="10"/>
  <c r="I6" i="10"/>
  <c r="C6" i="10" s="1"/>
  <c r="J53" i="10"/>
  <c r="A31" i="2"/>
  <c r="I23" i="10"/>
  <c r="C23" i="10" s="1"/>
  <c r="A73" i="2"/>
  <c r="B22" i="4"/>
  <c r="A13" i="10" s="1"/>
  <c r="B6" i="4"/>
  <c r="F4" i="16"/>
  <c r="B37" i="4"/>
  <c r="A24" i="10" s="1"/>
  <c r="T2475" i="16"/>
  <c r="S2475" i="16"/>
  <c r="T2471" i="16"/>
  <c r="S2471" i="16"/>
  <c r="T2467" i="16"/>
  <c r="S2467" i="16"/>
  <c r="AB2467" i="16"/>
  <c r="T2463" i="16"/>
  <c r="S2463" i="16"/>
  <c r="AB2463" i="16"/>
  <c r="T2459" i="16"/>
  <c r="S2459" i="16"/>
  <c r="T2455" i="16"/>
  <c r="S2455" i="16"/>
  <c r="T2451" i="16"/>
  <c r="S2451" i="16"/>
  <c r="T2447" i="16"/>
  <c r="S2447" i="16"/>
  <c r="T2443" i="16"/>
  <c r="S2443" i="16"/>
  <c r="T2439" i="16"/>
  <c r="S2439" i="16"/>
  <c r="AB2439" i="16"/>
  <c r="T2435" i="16"/>
  <c r="S2435" i="16"/>
  <c r="AB2435" i="16"/>
  <c r="T2431" i="16"/>
  <c r="S2431" i="16"/>
  <c r="AB2431" i="16"/>
  <c r="T2427" i="16"/>
  <c r="S2427" i="16"/>
  <c r="T2423" i="16"/>
  <c r="S2423" i="16"/>
  <c r="AB2423" i="16"/>
  <c r="T2419" i="16"/>
  <c r="S2419" i="16"/>
  <c r="T2415" i="16"/>
  <c r="S2415" i="16"/>
  <c r="T2411" i="16"/>
  <c r="S2411" i="16"/>
  <c r="AB2411" i="16"/>
  <c r="T2407" i="16"/>
  <c r="S2407" i="16"/>
  <c r="AB2407" i="16"/>
  <c r="T2403" i="16"/>
  <c r="S2403" i="16"/>
  <c r="T2399" i="16"/>
  <c r="S2399" i="16"/>
  <c r="T2395" i="16"/>
  <c r="S2395" i="16"/>
  <c r="T2391" i="16"/>
  <c r="S2391" i="16"/>
  <c r="AB2391" i="16"/>
  <c r="T2387" i="16"/>
  <c r="S2387" i="16"/>
  <c r="AB2387" i="16"/>
  <c r="T2383" i="16"/>
  <c r="S2383" i="16"/>
  <c r="AB2383" i="16"/>
  <c r="T2379" i="16"/>
  <c r="S2379" i="16"/>
  <c r="T2375" i="16"/>
  <c r="S2375" i="16"/>
  <c r="T2371" i="16"/>
  <c r="S2371" i="16"/>
  <c r="T2367" i="16"/>
  <c r="S2367" i="16"/>
  <c r="AB2367" i="16"/>
  <c r="T2363" i="16"/>
  <c r="S2363" i="16"/>
  <c r="T2359" i="16"/>
  <c r="S2359" i="16"/>
  <c r="AB2359" i="16"/>
  <c r="T2355" i="16"/>
  <c r="S2355" i="16"/>
  <c r="T2351" i="16"/>
  <c r="S2351" i="16"/>
  <c r="T2347" i="16"/>
  <c r="S2347" i="16"/>
  <c r="AB2347" i="16"/>
  <c r="T2343" i="16"/>
  <c r="S2343" i="16"/>
  <c r="T2339" i="16"/>
  <c r="S2339" i="16"/>
  <c r="T2335" i="16"/>
  <c r="S2335" i="16"/>
  <c r="T2331" i="16"/>
  <c r="S2331" i="16"/>
  <c r="T2327" i="16"/>
  <c r="S2327" i="16"/>
  <c r="AB2327" i="16"/>
  <c r="T2323" i="16"/>
  <c r="S2323" i="16"/>
  <c r="AB2323" i="16"/>
  <c r="T2319" i="16"/>
  <c r="S2319" i="16"/>
  <c r="AB2319" i="16"/>
  <c r="T2315" i="16"/>
  <c r="S2315" i="16"/>
  <c r="T2311" i="16"/>
  <c r="S2311" i="16"/>
  <c r="T2307" i="16"/>
  <c r="S2307" i="16"/>
  <c r="T2303" i="16"/>
  <c r="S2303" i="16"/>
  <c r="T2299" i="16"/>
  <c r="S2299" i="16"/>
  <c r="T2295" i="16"/>
  <c r="S2295" i="16"/>
  <c r="T2291" i="16"/>
  <c r="S2291" i="16"/>
  <c r="T2287" i="16"/>
  <c r="S2287" i="16"/>
  <c r="T2283" i="16"/>
  <c r="S2283" i="16"/>
  <c r="AB2283" i="16"/>
  <c r="T2279" i="16"/>
  <c r="S2279" i="16"/>
  <c r="AB2279" i="16"/>
  <c r="T2275" i="16"/>
  <c r="S2275" i="16"/>
  <c r="AB2275" i="16"/>
  <c r="T2271" i="16"/>
  <c r="S2271" i="16"/>
  <c r="AB2271" i="16"/>
  <c r="T2267" i="16"/>
  <c r="S2267" i="16"/>
  <c r="T2263" i="16"/>
  <c r="S2263" i="16"/>
  <c r="T2259" i="16"/>
  <c r="S2259" i="16"/>
  <c r="T2255" i="16"/>
  <c r="S2255" i="16"/>
  <c r="AB2255" i="16"/>
  <c r="T2251" i="16"/>
  <c r="S2251" i="16"/>
  <c r="AB2251" i="16"/>
  <c r="T2247" i="16"/>
  <c r="S2247" i="16"/>
  <c r="AB2247" i="16"/>
  <c r="T2243" i="16"/>
  <c r="S2243" i="16"/>
  <c r="T2239" i="16"/>
  <c r="S2239" i="16"/>
  <c r="AB2239" i="16"/>
  <c r="T2235" i="16"/>
  <c r="S2235" i="16"/>
  <c r="T2231" i="16"/>
  <c r="S2231" i="16"/>
  <c r="T2227" i="16"/>
  <c r="S2227" i="16"/>
  <c r="T2223" i="16"/>
  <c r="S2223" i="16"/>
  <c r="AB2223" i="16"/>
  <c r="T2219" i="16"/>
  <c r="S2219" i="16"/>
  <c r="T2215" i="16"/>
  <c r="S2215" i="16"/>
  <c r="AB2215" i="16"/>
  <c r="T2211" i="16"/>
  <c r="S2211" i="16"/>
  <c r="AB2211" i="16"/>
  <c r="T2207" i="16"/>
  <c r="S2207" i="16"/>
  <c r="AB2207" i="16"/>
  <c r="S2203" i="16"/>
  <c r="T2203" i="16"/>
  <c r="S2199" i="16"/>
  <c r="T2199" i="16"/>
  <c r="S2195" i="16"/>
  <c r="T2195" i="16"/>
  <c r="S2191" i="16"/>
  <c r="T2191" i="16"/>
  <c r="S2187" i="16"/>
  <c r="T2187" i="16"/>
  <c r="S2183" i="16"/>
  <c r="T2183" i="16"/>
  <c r="AB2183" i="16"/>
  <c r="S2179" i="16"/>
  <c r="T2179" i="16"/>
  <c r="AB2179" i="16"/>
  <c r="S2175" i="16"/>
  <c r="T2175" i="16"/>
  <c r="AB2175" i="16"/>
  <c r="S2171" i="16"/>
  <c r="T2171" i="16"/>
  <c r="S2167" i="16"/>
  <c r="T2167" i="16"/>
  <c r="AB2167" i="16"/>
  <c r="S2163" i="16"/>
  <c r="T2163" i="16"/>
  <c r="S2159" i="16"/>
  <c r="T2159" i="16"/>
  <c r="AB2159" i="16"/>
  <c r="S2155" i="16"/>
  <c r="T2155" i="16"/>
  <c r="S2151" i="16"/>
  <c r="T2151" i="16"/>
  <c r="S2147" i="16"/>
  <c r="T2147" i="16"/>
  <c r="S2143" i="16"/>
  <c r="T2143" i="16"/>
  <c r="S2139" i="16"/>
  <c r="T2139" i="16"/>
  <c r="S2135" i="16"/>
  <c r="T2135" i="16"/>
  <c r="S2131" i="16"/>
  <c r="T2131" i="16"/>
  <c r="AB2131" i="16"/>
  <c r="S2127" i="16"/>
  <c r="T2127" i="16"/>
  <c r="AB2127" i="16"/>
  <c r="S2123" i="16"/>
  <c r="T2123" i="16"/>
  <c r="S2119" i="16"/>
  <c r="T2119" i="16"/>
  <c r="AB2119" i="16"/>
  <c r="S2115" i="16"/>
  <c r="T2115" i="16"/>
  <c r="AB2115" i="16"/>
  <c r="S2111" i="16"/>
  <c r="T2111" i="16"/>
  <c r="S2107" i="16"/>
  <c r="T2107" i="16"/>
  <c r="S2103" i="16"/>
  <c r="T2103" i="16"/>
  <c r="AB2103" i="16"/>
  <c r="S2099" i="16"/>
  <c r="T2099" i="16"/>
  <c r="S2095" i="16"/>
  <c r="T2095" i="16"/>
  <c r="AB2095" i="16"/>
  <c r="S2091" i="16"/>
  <c r="T2091" i="16"/>
  <c r="AB2091" i="16"/>
  <c r="S2087" i="16"/>
  <c r="T2087" i="16"/>
  <c r="S2083" i="16"/>
  <c r="T2083" i="16"/>
  <c r="S2079" i="16"/>
  <c r="T2079" i="16"/>
  <c r="S2075" i="16"/>
  <c r="T2075" i="16"/>
  <c r="S2071" i="16"/>
  <c r="T2071" i="16"/>
  <c r="S2067" i="16"/>
  <c r="T2067" i="16"/>
  <c r="AB2067" i="16"/>
  <c r="S2063" i="16"/>
  <c r="T2063" i="16"/>
  <c r="S2059" i="16"/>
  <c r="T2059" i="16"/>
  <c r="S2055" i="16"/>
  <c r="T2055" i="16"/>
  <c r="S2051" i="16"/>
  <c r="T2051" i="16"/>
  <c r="S2047" i="16"/>
  <c r="T2047" i="16"/>
  <c r="S2043" i="16"/>
  <c r="T2043" i="16"/>
  <c r="AB2043" i="16"/>
  <c r="S2039" i="16"/>
  <c r="T2039" i="16"/>
  <c r="S2035" i="16"/>
  <c r="T2035" i="16"/>
  <c r="S2031" i="16"/>
  <c r="T2031" i="16"/>
  <c r="AB2031" i="16"/>
  <c r="S2027" i="16"/>
  <c r="T2027" i="16"/>
  <c r="AB2027" i="16"/>
  <c r="S2023" i="16"/>
  <c r="T2023" i="16"/>
  <c r="AB2023" i="16"/>
  <c r="S2019" i="16"/>
  <c r="T2019" i="16"/>
  <c r="AB2019" i="16"/>
  <c r="S2015" i="16"/>
  <c r="T2015" i="16"/>
  <c r="AB2015" i="16"/>
  <c r="S2011" i="16"/>
  <c r="T2011" i="16"/>
  <c r="S2007" i="16"/>
  <c r="T2007" i="16"/>
  <c r="AB2007" i="16"/>
  <c r="S2003" i="16"/>
  <c r="T2003" i="16"/>
  <c r="AB2003" i="16"/>
  <c r="S1999" i="16"/>
  <c r="T1999" i="16"/>
  <c r="AB1999" i="16"/>
  <c r="S1995" i="16"/>
  <c r="T1995" i="16"/>
  <c r="S1991" i="16"/>
  <c r="T1991" i="16"/>
  <c r="AB1991" i="16"/>
  <c r="S1987" i="16"/>
  <c r="T1987" i="16"/>
  <c r="S1983" i="16"/>
  <c r="T1983" i="16"/>
  <c r="S1979" i="16"/>
  <c r="T1979" i="16"/>
  <c r="AB1979" i="16"/>
  <c r="S1975" i="16"/>
  <c r="T1975" i="16"/>
  <c r="AB1975" i="16"/>
  <c r="S1971" i="16"/>
  <c r="T1971" i="16"/>
  <c r="S1967" i="16"/>
  <c r="T1967" i="16"/>
  <c r="AB1967" i="16"/>
  <c r="S1963" i="16"/>
  <c r="T1963" i="16"/>
  <c r="S1959" i="16"/>
  <c r="T1959" i="16"/>
  <c r="AB1959" i="16"/>
  <c r="S1955" i="16"/>
  <c r="T1955" i="16"/>
  <c r="S1951" i="16"/>
  <c r="T1951" i="16"/>
  <c r="AB1951" i="16"/>
  <c r="S1947" i="16"/>
  <c r="T1947" i="16"/>
  <c r="S1943" i="16"/>
  <c r="T1943" i="16"/>
  <c r="AB1943" i="16"/>
  <c r="S1939" i="16"/>
  <c r="T1939" i="16"/>
  <c r="S1935" i="16"/>
  <c r="T1935" i="16"/>
  <c r="S1931" i="16"/>
  <c r="T1931" i="16"/>
  <c r="S1927" i="16"/>
  <c r="T1927" i="16"/>
  <c r="AB1927" i="16"/>
  <c r="S1923" i="16"/>
  <c r="T1923" i="16"/>
  <c r="S1919" i="16"/>
  <c r="T1919" i="16"/>
  <c r="S1915" i="16"/>
  <c r="T1915" i="16"/>
  <c r="AB1915" i="16"/>
  <c r="S1911" i="16"/>
  <c r="T1911" i="16"/>
  <c r="S1907" i="16"/>
  <c r="T1907" i="16"/>
  <c r="S1903" i="16"/>
  <c r="T1903" i="16"/>
  <c r="S1899" i="16"/>
  <c r="T1899" i="16"/>
  <c r="AB1899" i="16"/>
  <c r="S1895" i="16"/>
  <c r="T1895" i="16"/>
  <c r="S1891" i="16"/>
  <c r="T1891" i="16"/>
  <c r="S1887" i="16"/>
  <c r="T1887" i="16"/>
  <c r="AB1887" i="16"/>
  <c r="S1883" i="16"/>
  <c r="T1883" i="16"/>
  <c r="S1879" i="16"/>
  <c r="T1879" i="16"/>
  <c r="S1875" i="16"/>
  <c r="T1875" i="16"/>
  <c r="AB1875" i="16"/>
  <c r="S1871" i="16"/>
  <c r="T1871" i="16"/>
  <c r="AB1871" i="16"/>
  <c r="S1867" i="16"/>
  <c r="T1867" i="16"/>
  <c r="S1863" i="16"/>
  <c r="T1863" i="16"/>
  <c r="S1859" i="16"/>
  <c r="T1859" i="16"/>
  <c r="AB1859" i="16"/>
  <c r="S1855" i="16"/>
  <c r="T1855" i="16"/>
  <c r="S1851" i="16"/>
  <c r="T1851" i="16"/>
  <c r="S1847" i="16"/>
  <c r="T1847" i="16"/>
  <c r="S1843" i="16"/>
  <c r="T1843" i="16"/>
  <c r="S1839" i="16"/>
  <c r="T1839" i="16"/>
  <c r="S1835" i="16"/>
  <c r="T1835" i="16"/>
  <c r="AB1835" i="16"/>
  <c r="S1831" i="16"/>
  <c r="T1831" i="16"/>
  <c r="S1827" i="16"/>
  <c r="T1827" i="16"/>
  <c r="AB1827" i="16"/>
  <c r="S1823" i="16"/>
  <c r="T1823" i="16"/>
  <c r="S1819" i="16"/>
  <c r="T1819" i="16"/>
  <c r="AB1819" i="16"/>
  <c r="S1815" i="16"/>
  <c r="T1815" i="16"/>
  <c r="AB1815" i="16"/>
  <c r="S1811" i="16"/>
  <c r="T1811" i="16"/>
  <c r="S1807" i="16"/>
  <c r="T1807" i="16"/>
  <c r="S1803" i="16"/>
  <c r="T1803" i="16"/>
  <c r="S1799" i="16"/>
  <c r="T1799" i="16"/>
  <c r="S1795" i="16"/>
  <c r="T1795" i="16"/>
  <c r="S1791" i="16"/>
  <c r="T1791" i="16"/>
  <c r="AB1791" i="16"/>
  <c r="S1787" i="16"/>
  <c r="T1787" i="16"/>
  <c r="AB1787" i="16"/>
  <c r="S1783" i="16"/>
  <c r="T1783" i="16"/>
  <c r="S1779" i="16"/>
  <c r="T1779" i="16"/>
  <c r="AB1779" i="16"/>
  <c r="S1775" i="16"/>
  <c r="T1775" i="16"/>
  <c r="AB1775" i="16"/>
  <c r="S1771" i="16"/>
  <c r="T1771" i="16"/>
  <c r="S1767" i="16"/>
  <c r="T1767" i="16"/>
  <c r="S1763" i="16"/>
  <c r="T1763" i="16"/>
  <c r="S1759" i="16"/>
  <c r="T1759" i="16"/>
  <c r="AB1759" i="16"/>
  <c r="S1755" i="16"/>
  <c r="T1755" i="16"/>
  <c r="S1751" i="16"/>
  <c r="T1751" i="16"/>
  <c r="S1747" i="16"/>
  <c r="T1747" i="16"/>
  <c r="AB1747" i="16"/>
  <c r="S1743" i="16"/>
  <c r="T1743" i="16"/>
  <c r="S1739" i="16"/>
  <c r="T1739" i="16"/>
  <c r="S1735" i="16"/>
  <c r="T1735" i="16"/>
  <c r="AB1735" i="16"/>
  <c r="S1731" i="16"/>
  <c r="T1731" i="16"/>
  <c r="AB1731" i="16"/>
  <c r="S1727" i="16"/>
  <c r="T1727" i="16"/>
  <c r="AB1727" i="16"/>
  <c r="S1723" i="16"/>
  <c r="T1723" i="16"/>
  <c r="S1719" i="16"/>
  <c r="T1719" i="16"/>
  <c r="S1715" i="16"/>
  <c r="T1715" i="16"/>
  <c r="S1711" i="16"/>
  <c r="T1711" i="16"/>
  <c r="S1707" i="16"/>
  <c r="T1707" i="16"/>
  <c r="AB1707" i="16"/>
  <c r="S1703" i="16"/>
  <c r="T1703" i="16"/>
  <c r="S1699" i="16"/>
  <c r="T1699" i="16"/>
  <c r="S1695" i="16"/>
  <c r="T1695" i="16"/>
  <c r="S1691" i="16"/>
  <c r="T1691" i="16"/>
  <c r="S1687" i="16"/>
  <c r="T1687" i="16"/>
  <c r="S1683" i="16"/>
  <c r="T1683" i="16"/>
  <c r="AB1683" i="16"/>
  <c r="S1679" i="16"/>
  <c r="T1679" i="16"/>
  <c r="S1675" i="16"/>
  <c r="T1675" i="16"/>
  <c r="S1671" i="16"/>
  <c r="T1671" i="16"/>
  <c r="AB1671" i="16"/>
  <c r="S1667" i="16"/>
  <c r="T1667" i="16"/>
  <c r="AB1667" i="16"/>
  <c r="S1663" i="16"/>
  <c r="T1663" i="16"/>
  <c r="S1659" i="16"/>
  <c r="T1659" i="16"/>
  <c r="S1655" i="16"/>
  <c r="T1655" i="16"/>
  <c r="S1651" i="16"/>
  <c r="T1651" i="16"/>
  <c r="AB1651" i="16"/>
  <c r="S1647" i="16"/>
  <c r="T1647" i="16"/>
  <c r="S1643" i="16"/>
  <c r="T1643" i="16"/>
  <c r="S1639" i="16"/>
  <c r="T1639" i="16"/>
  <c r="S1635" i="16"/>
  <c r="T1635" i="16"/>
  <c r="AB1635" i="16"/>
  <c r="S1631" i="16"/>
  <c r="T1631" i="16"/>
  <c r="S1627" i="16"/>
  <c r="T1627" i="16"/>
  <c r="S1623" i="16"/>
  <c r="T1623" i="16"/>
  <c r="S1619" i="16"/>
  <c r="T1619" i="16"/>
  <c r="AB1619" i="16"/>
  <c r="S1615" i="16"/>
  <c r="T1615" i="16"/>
  <c r="AB1615" i="16"/>
  <c r="S1611" i="16"/>
  <c r="T1611" i="16"/>
  <c r="S1607" i="16"/>
  <c r="T1607" i="16"/>
  <c r="S1603" i="16"/>
  <c r="T1603" i="16"/>
  <c r="S1599" i="16"/>
  <c r="T1599" i="16"/>
  <c r="S1595" i="16"/>
  <c r="T1595" i="16"/>
  <c r="AB1595" i="16"/>
  <c r="S1591" i="16"/>
  <c r="T1591" i="16"/>
  <c r="S1587" i="16"/>
  <c r="T1587" i="16"/>
  <c r="S1583" i="16"/>
  <c r="T1583" i="16"/>
  <c r="S1579" i="16"/>
  <c r="T1579" i="16"/>
  <c r="S1575" i="16"/>
  <c r="T1575" i="16"/>
  <c r="AB1575" i="16"/>
  <c r="S1571" i="16"/>
  <c r="T1571" i="16"/>
  <c r="S1567" i="16"/>
  <c r="T1567" i="16"/>
  <c r="AB1567" i="16"/>
  <c r="S1563" i="16"/>
  <c r="T1563" i="16"/>
  <c r="AB1563" i="16"/>
  <c r="S1559" i="16"/>
  <c r="T1559" i="16"/>
  <c r="S1555" i="16"/>
  <c r="T1555" i="16"/>
  <c r="AB1555" i="16"/>
  <c r="S1551" i="16"/>
  <c r="T1551" i="16"/>
  <c r="S1547" i="16"/>
  <c r="T1547" i="16"/>
  <c r="S1543" i="16"/>
  <c r="T1543" i="16"/>
  <c r="S1539" i="16"/>
  <c r="T1539" i="16"/>
  <c r="S1535" i="16"/>
  <c r="T1535" i="16"/>
  <c r="AB1535" i="16"/>
  <c r="S1531" i="16"/>
  <c r="T1531" i="16"/>
  <c r="AB1531" i="16"/>
  <c r="S1527" i="16"/>
  <c r="T1527" i="16"/>
  <c r="AB1527" i="16"/>
  <c r="S1523" i="16"/>
  <c r="T1523" i="16"/>
  <c r="S1519" i="16"/>
  <c r="T1519" i="16"/>
  <c r="S1515" i="16"/>
  <c r="T1515" i="16"/>
  <c r="S1511" i="16"/>
  <c r="T1511" i="16"/>
  <c r="S1507" i="16"/>
  <c r="T1507" i="16"/>
  <c r="AB1507" i="16"/>
  <c r="S1503" i="16"/>
  <c r="T1503" i="16"/>
  <c r="S1499" i="16"/>
  <c r="T1499" i="16"/>
  <c r="S1495" i="16"/>
  <c r="T1495" i="16"/>
  <c r="S1491" i="16"/>
  <c r="T1491" i="16"/>
  <c r="S1487" i="16"/>
  <c r="T1487" i="16"/>
  <c r="S1483" i="16"/>
  <c r="T1483" i="16"/>
  <c r="S1479" i="16"/>
  <c r="T1479" i="16"/>
  <c r="S1475" i="16"/>
  <c r="T1475" i="16"/>
  <c r="S1471" i="16"/>
  <c r="T1471" i="16"/>
  <c r="S1467" i="16"/>
  <c r="T1467" i="16"/>
  <c r="S1463" i="16"/>
  <c r="T1463" i="16"/>
  <c r="S1459" i="16"/>
  <c r="T1459" i="16"/>
  <c r="S1455" i="16"/>
  <c r="T1455" i="16"/>
  <c r="S1451" i="16"/>
  <c r="T1451" i="16"/>
  <c r="S1447" i="16"/>
  <c r="T1447" i="16"/>
  <c r="AB1447" i="16"/>
  <c r="S1443" i="16"/>
  <c r="T1443" i="16"/>
  <c r="AB1443" i="16"/>
  <c r="S1439" i="16"/>
  <c r="T1439" i="16"/>
  <c r="S1435" i="16"/>
  <c r="T1435" i="16"/>
  <c r="S1431" i="16"/>
  <c r="T1431" i="16"/>
  <c r="S1427" i="16"/>
  <c r="T1427" i="16"/>
  <c r="AB1427" i="16"/>
  <c r="S1423" i="16"/>
  <c r="T1423" i="16"/>
  <c r="S1419" i="16"/>
  <c r="T1419" i="16"/>
  <c r="S1415" i="16"/>
  <c r="T1415" i="16"/>
  <c r="S1411" i="16"/>
  <c r="T1411" i="16"/>
  <c r="S1407" i="16"/>
  <c r="T1407" i="16"/>
  <c r="S1403" i="16"/>
  <c r="T1403" i="16"/>
  <c r="S1399" i="16"/>
  <c r="T1399" i="16"/>
  <c r="S1395" i="16"/>
  <c r="T1395" i="16"/>
  <c r="AB1395" i="16"/>
  <c r="S1391" i="16"/>
  <c r="T1391" i="16"/>
  <c r="S1387" i="16"/>
  <c r="T1387" i="16"/>
  <c r="S1383" i="16"/>
  <c r="T1383" i="16"/>
  <c r="S1379" i="16"/>
  <c r="T1379" i="16"/>
  <c r="S1375" i="16"/>
  <c r="T1375" i="16"/>
  <c r="AB1375" i="16"/>
  <c r="S1371" i="16"/>
  <c r="T1371" i="16"/>
  <c r="S1367" i="16"/>
  <c r="T1367" i="16"/>
  <c r="AB1367" i="16"/>
  <c r="S1363" i="16"/>
  <c r="T1363" i="16"/>
  <c r="AB1363" i="16"/>
  <c r="S1359" i="16"/>
  <c r="T1359" i="16"/>
  <c r="S1355" i="16"/>
  <c r="T1355" i="16"/>
  <c r="AB1355" i="16"/>
  <c r="S1351" i="16"/>
  <c r="T1351" i="16"/>
  <c r="S1347" i="16"/>
  <c r="T1347" i="16"/>
  <c r="S1343" i="16"/>
  <c r="T1343" i="16"/>
  <c r="S1339" i="16"/>
  <c r="T1339" i="16"/>
  <c r="S1335" i="16"/>
  <c r="T1335" i="16"/>
  <c r="S1331" i="16"/>
  <c r="T1331" i="16"/>
  <c r="S1327" i="16"/>
  <c r="T1327" i="16"/>
  <c r="S1323" i="16"/>
  <c r="T1323" i="16"/>
  <c r="S1319" i="16"/>
  <c r="T1319" i="16"/>
  <c r="S1315" i="16"/>
  <c r="T1315" i="16"/>
  <c r="AB1315" i="16"/>
  <c r="S1311" i="16"/>
  <c r="T1311" i="16"/>
  <c r="AB1311" i="16"/>
  <c r="S1307" i="16"/>
  <c r="T1307" i="16"/>
  <c r="AB1307" i="16"/>
  <c r="S1303" i="16"/>
  <c r="T1303" i="16"/>
  <c r="S1299" i="16"/>
  <c r="T1299" i="16"/>
  <c r="S1295" i="16"/>
  <c r="T1295" i="16"/>
  <c r="AB1295" i="16"/>
  <c r="S1291" i="16"/>
  <c r="T1291" i="16"/>
  <c r="S1287" i="16"/>
  <c r="T1287" i="16"/>
  <c r="S1283" i="16"/>
  <c r="T1283" i="16"/>
  <c r="S1279" i="16"/>
  <c r="T1279" i="16"/>
  <c r="S1275" i="16"/>
  <c r="T1275" i="16"/>
  <c r="S1271" i="16"/>
  <c r="T1271" i="16"/>
  <c r="S1267" i="16"/>
  <c r="T1267" i="16"/>
  <c r="AB1267" i="16"/>
  <c r="S1263" i="16"/>
  <c r="T1263" i="16"/>
  <c r="S1259" i="16"/>
  <c r="T1259" i="16"/>
  <c r="AB1259" i="16"/>
  <c r="S1255" i="16"/>
  <c r="T1255" i="16"/>
  <c r="S1251" i="16"/>
  <c r="T1251" i="16"/>
  <c r="S1247" i="16"/>
  <c r="T1247" i="16"/>
  <c r="AB1247" i="16"/>
  <c r="S1243" i="16"/>
  <c r="T1243" i="16"/>
  <c r="S1239" i="16"/>
  <c r="T1239" i="16"/>
  <c r="AB1239" i="16"/>
  <c r="S1235" i="16"/>
  <c r="T1235" i="16"/>
  <c r="S1231" i="16"/>
  <c r="T1231" i="16"/>
  <c r="AB1231" i="16"/>
  <c r="S1227" i="16"/>
  <c r="T1227" i="16"/>
  <c r="S1223" i="16"/>
  <c r="T1223" i="16"/>
  <c r="S1219" i="16"/>
  <c r="T1219" i="16"/>
  <c r="AB1219" i="16"/>
  <c r="S1215" i="16"/>
  <c r="T1215" i="16"/>
  <c r="S1211" i="16"/>
  <c r="T1211" i="16"/>
  <c r="AB1211" i="16"/>
  <c r="S1207" i="16"/>
  <c r="T1207" i="16"/>
  <c r="S1203" i="16"/>
  <c r="T1203" i="16"/>
  <c r="AB1203" i="16"/>
  <c r="S1199" i="16"/>
  <c r="T1199" i="16"/>
  <c r="S1195" i="16"/>
  <c r="T1195" i="16"/>
  <c r="S1191" i="16"/>
  <c r="T1191" i="16"/>
  <c r="S1187" i="16"/>
  <c r="T1187" i="16"/>
  <c r="S1183" i="16"/>
  <c r="T1183" i="16"/>
  <c r="AB1183" i="16"/>
  <c r="S1179" i="16"/>
  <c r="T1179" i="16"/>
  <c r="AB1179" i="16"/>
  <c r="S1175" i="16"/>
  <c r="T1175" i="16"/>
  <c r="AB1175" i="16"/>
  <c r="S1171" i="16"/>
  <c r="T1171" i="16"/>
  <c r="S1167" i="16"/>
  <c r="T1167" i="16"/>
  <c r="AB1167" i="16"/>
  <c r="S1163" i="16"/>
  <c r="T1163" i="16"/>
  <c r="S1159" i="16"/>
  <c r="T1159" i="16"/>
  <c r="AB1159" i="16"/>
  <c r="S1155" i="16"/>
  <c r="T1155" i="16"/>
  <c r="S1151" i="16"/>
  <c r="T1151" i="16"/>
  <c r="AB1151" i="16"/>
  <c r="S1147" i="16"/>
  <c r="T1147" i="16"/>
  <c r="AB1147" i="16"/>
  <c r="S1143" i="16"/>
  <c r="T1143" i="16"/>
  <c r="S1139" i="16"/>
  <c r="T1139" i="16"/>
  <c r="S1135" i="16"/>
  <c r="T1135" i="16"/>
  <c r="S1131" i="16"/>
  <c r="T1131" i="16"/>
  <c r="AB1131" i="16"/>
  <c r="S1127" i="16"/>
  <c r="T1127" i="16"/>
  <c r="S1123" i="16"/>
  <c r="T1123" i="16"/>
  <c r="AB1123" i="16"/>
  <c r="T1119" i="16"/>
  <c r="S1119" i="16"/>
  <c r="T1115" i="16"/>
  <c r="S1115" i="16"/>
  <c r="AB1115" i="16"/>
  <c r="T1111" i="16"/>
  <c r="S1111" i="16"/>
  <c r="T1107" i="16"/>
  <c r="S1107" i="16"/>
  <c r="AB1107" i="16"/>
  <c r="T1103" i="16"/>
  <c r="S1103" i="16"/>
  <c r="T1099" i="16"/>
  <c r="S1099" i="16"/>
  <c r="AB1099" i="16"/>
  <c r="T1095" i="16"/>
  <c r="S1095" i="16"/>
  <c r="T1091" i="16"/>
  <c r="S1091" i="16"/>
  <c r="T1087" i="16"/>
  <c r="S1087" i="16"/>
  <c r="T1083" i="16"/>
  <c r="S1083" i="16"/>
  <c r="AB1083" i="16"/>
  <c r="T1079" i="16"/>
  <c r="S1079" i="16"/>
  <c r="T1075" i="16"/>
  <c r="S1075" i="16"/>
  <c r="T1071" i="16"/>
  <c r="S1071" i="16"/>
  <c r="T1067" i="16"/>
  <c r="S1067" i="16"/>
  <c r="T1063" i="16"/>
  <c r="S1063" i="16"/>
  <c r="T1059" i="16"/>
  <c r="S1059" i="16"/>
  <c r="AB1059" i="16"/>
  <c r="T1055" i="16"/>
  <c r="S1055" i="16"/>
  <c r="AB1055" i="16"/>
  <c r="T1051" i="16"/>
  <c r="S1051" i="16"/>
  <c r="T1047" i="16"/>
  <c r="S1047" i="16"/>
  <c r="T1043" i="16"/>
  <c r="S1043" i="16"/>
  <c r="T1039" i="16"/>
  <c r="S1039" i="16"/>
  <c r="T1035" i="16"/>
  <c r="S1035" i="16"/>
  <c r="T1031" i="16"/>
  <c r="S1031" i="16"/>
  <c r="AB1031" i="16"/>
  <c r="T1027" i="16"/>
  <c r="S1027" i="16"/>
  <c r="T1023" i="16"/>
  <c r="S1023" i="16"/>
  <c r="T1019" i="16"/>
  <c r="S1019" i="16"/>
  <c r="AB1019" i="16"/>
  <c r="T1015" i="16"/>
  <c r="S1015" i="16"/>
  <c r="AB1015" i="16"/>
  <c r="T1011" i="16"/>
  <c r="S1011" i="16"/>
  <c r="T1007" i="16"/>
  <c r="S1007" i="16"/>
  <c r="T1003" i="16"/>
  <c r="S1003" i="16"/>
  <c r="T999" i="16"/>
  <c r="S999" i="16"/>
  <c r="T995" i="16"/>
  <c r="S995" i="16"/>
  <c r="T991" i="16"/>
  <c r="S991" i="16"/>
  <c r="T987" i="16"/>
  <c r="S987" i="16"/>
  <c r="T983" i="16"/>
  <c r="S983" i="16"/>
  <c r="T979" i="16"/>
  <c r="S979" i="16"/>
  <c r="T975" i="16"/>
  <c r="S975" i="16"/>
  <c r="T971" i="16"/>
  <c r="S971" i="16"/>
  <c r="T967" i="16"/>
  <c r="S967" i="16"/>
  <c r="T963" i="16"/>
  <c r="S963" i="16"/>
  <c r="T959" i="16"/>
  <c r="S959" i="16"/>
  <c r="T955" i="16"/>
  <c r="S955" i="16"/>
  <c r="T951" i="16"/>
  <c r="S951" i="16"/>
  <c r="T947" i="16"/>
  <c r="S947" i="16"/>
  <c r="T943" i="16"/>
  <c r="S943" i="16"/>
  <c r="T939" i="16"/>
  <c r="S939" i="16"/>
  <c r="AB939" i="16"/>
  <c r="T935" i="16"/>
  <c r="S935" i="16"/>
  <c r="T931" i="16"/>
  <c r="S931" i="16"/>
  <c r="T927" i="16"/>
  <c r="S927" i="16"/>
  <c r="T923" i="16"/>
  <c r="S923" i="16"/>
  <c r="T919" i="16"/>
  <c r="S919" i="16"/>
  <c r="T915" i="16"/>
  <c r="S915" i="16"/>
  <c r="T911" i="16"/>
  <c r="S911" i="16"/>
  <c r="T907" i="16"/>
  <c r="S907" i="16"/>
  <c r="T903" i="16"/>
  <c r="S903" i="16"/>
  <c r="T899" i="16"/>
  <c r="S899" i="16"/>
  <c r="T895" i="16"/>
  <c r="S895" i="16"/>
  <c r="T891" i="16"/>
  <c r="S891" i="16"/>
  <c r="T887" i="16"/>
  <c r="S887" i="16"/>
  <c r="T883" i="16"/>
  <c r="S883" i="16"/>
  <c r="T879" i="16"/>
  <c r="S879" i="16"/>
  <c r="T875" i="16"/>
  <c r="S875" i="16"/>
  <c r="AB875" i="16"/>
  <c r="T871" i="16"/>
  <c r="S871" i="16"/>
  <c r="T867" i="16"/>
  <c r="S867" i="16"/>
  <c r="S863" i="16"/>
  <c r="T863" i="16"/>
  <c r="S859" i="16"/>
  <c r="T859" i="16"/>
  <c r="S855" i="16"/>
  <c r="T855" i="16"/>
  <c r="S851" i="16"/>
  <c r="T851" i="16"/>
  <c r="S847" i="16"/>
  <c r="T847" i="16"/>
  <c r="S843" i="16"/>
  <c r="T843" i="16"/>
  <c r="S839" i="16"/>
  <c r="T839" i="16"/>
  <c r="S835" i="16"/>
  <c r="T835" i="16"/>
  <c r="S831" i="16"/>
  <c r="T831" i="16"/>
  <c r="S827" i="16"/>
  <c r="T827" i="16"/>
  <c r="S823" i="16"/>
  <c r="T823" i="16"/>
  <c r="S819" i="16"/>
  <c r="T819" i="16"/>
  <c r="S815" i="16"/>
  <c r="T815" i="16"/>
  <c r="S811" i="16"/>
  <c r="T811" i="16"/>
  <c r="AB811" i="16"/>
  <c r="S807" i="16"/>
  <c r="T807" i="16"/>
  <c r="S803" i="16"/>
  <c r="T803" i="16"/>
  <c r="S799" i="16"/>
  <c r="T799" i="16"/>
  <c r="S795" i="16"/>
  <c r="T795" i="16"/>
  <c r="S791" i="16"/>
  <c r="T791" i="16"/>
  <c r="S787" i="16"/>
  <c r="T787" i="16"/>
  <c r="S783" i="16"/>
  <c r="T783" i="16"/>
  <c r="S779" i="16"/>
  <c r="T779" i="16"/>
  <c r="S775" i="16"/>
  <c r="T775" i="16"/>
  <c r="S771" i="16"/>
  <c r="T771" i="16"/>
  <c r="S767" i="16"/>
  <c r="T767" i="16"/>
  <c r="S763" i="16"/>
  <c r="T763" i="16"/>
  <c r="S759" i="16"/>
  <c r="T759" i="16"/>
  <c r="S755" i="16"/>
  <c r="T755" i="16"/>
  <c r="S751" i="16"/>
  <c r="T751" i="16"/>
  <c r="S747" i="16"/>
  <c r="T747" i="16"/>
  <c r="AB747" i="16"/>
  <c r="S743" i="16"/>
  <c r="T743" i="16"/>
  <c r="S739" i="16"/>
  <c r="T739" i="16"/>
  <c r="S735" i="16"/>
  <c r="T735" i="16"/>
  <c r="S731" i="16"/>
  <c r="T731" i="16"/>
  <c r="S727" i="16"/>
  <c r="T727" i="16"/>
  <c r="S723" i="16"/>
  <c r="T723" i="16"/>
  <c r="S719" i="16"/>
  <c r="T719" i="16"/>
  <c r="S715" i="16"/>
  <c r="T715" i="16"/>
  <c r="S711" i="16"/>
  <c r="T711" i="16"/>
  <c r="S707" i="16"/>
  <c r="T707" i="16"/>
  <c r="S703" i="16"/>
  <c r="T703" i="16"/>
  <c r="S699" i="16"/>
  <c r="T699" i="16"/>
  <c r="S695" i="16"/>
  <c r="T695" i="16"/>
  <c r="S691" i="16"/>
  <c r="T691" i="16"/>
  <c r="S687" i="16"/>
  <c r="T687" i="16"/>
  <c r="S683" i="16"/>
  <c r="T683" i="16"/>
  <c r="AB683" i="16"/>
  <c r="S679" i="16"/>
  <c r="T679" i="16"/>
  <c r="S675" i="16"/>
  <c r="T675" i="16"/>
  <c r="S671" i="16"/>
  <c r="T671" i="16"/>
  <c r="S667" i="16"/>
  <c r="T667" i="16"/>
  <c r="S663" i="16"/>
  <c r="T663" i="16"/>
  <c r="S659" i="16"/>
  <c r="T659" i="16"/>
  <c r="S655" i="16"/>
  <c r="T655" i="16"/>
  <c r="S651" i="16"/>
  <c r="T651" i="16"/>
  <c r="S647" i="16"/>
  <c r="T647" i="16"/>
  <c r="S643" i="16"/>
  <c r="T643" i="16"/>
  <c r="S639" i="16"/>
  <c r="T639" i="16"/>
  <c r="S635" i="16"/>
  <c r="T635" i="16"/>
  <c r="S631" i="16"/>
  <c r="T631" i="16"/>
  <c r="S627" i="16"/>
  <c r="T627" i="16"/>
  <c r="S623" i="16"/>
  <c r="T623" i="16"/>
  <c r="S619" i="16"/>
  <c r="T619" i="16"/>
  <c r="AB619" i="16"/>
  <c r="S615" i="16"/>
  <c r="T615" i="16"/>
  <c r="S611" i="16"/>
  <c r="T611" i="16"/>
  <c r="S607" i="16"/>
  <c r="T607" i="16"/>
  <c r="S603" i="16"/>
  <c r="T603" i="16"/>
  <c r="T599" i="16"/>
  <c r="S599" i="16"/>
  <c r="T595" i="16"/>
  <c r="S595" i="16"/>
  <c r="T591" i="16"/>
  <c r="S591" i="16"/>
  <c r="T587" i="16"/>
  <c r="S587" i="16"/>
  <c r="T583" i="16"/>
  <c r="S583" i="16"/>
  <c r="AB2475" i="16"/>
  <c r="AB2461" i="16"/>
  <c r="AB2441" i="16"/>
  <c r="AB2422" i="16"/>
  <c r="AB2399" i="16"/>
  <c r="AB2381" i="16"/>
  <c r="AB2354" i="16"/>
  <c r="AB2335" i="16"/>
  <c r="AB2317" i="16"/>
  <c r="AB2295" i="16"/>
  <c r="AB2277" i="16"/>
  <c r="AB2259" i="16"/>
  <c r="AB2246" i="16"/>
  <c r="AB2225" i="16"/>
  <c r="AB2205" i="16"/>
  <c r="AB2185" i="16"/>
  <c r="AB2166" i="16"/>
  <c r="AB2147" i="16"/>
  <c r="AB2129" i="16"/>
  <c r="AB2111" i="16"/>
  <c r="AB2094" i="16"/>
  <c r="AB2077" i="16"/>
  <c r="AB2061" i="16"/>
  <c r="AB2045" i="16"/>
  <c r="AB2030" i="16"/>
  <c r="AB2014" i="16"/>
  <c r="AB1998" i="16"/>
  <c r="AB1983" i="16"/>
  <c r="AB1969" i="16"/>
  <c r="AB1955" i="16"/>
  <c r="AB1945" i="16"/>
  <c r="AB1933" i="16"/>
  <c r="AB1919" i="16"/>
  <c r="AB1908" i="16"/>
  <c r="AB1882" i="16"/>
  <c r="AB1870" i="16"/>
  <c r="AB1855" i="16"/>
  <c r="AB1844" i="16"/>
  <c r="AB1828" i="16"/>
  <c r="AB1820" i="16"/>
  <c r="AB1806" i="16"/>
  <c r="AB1780" i="16"/>
  <c r="AB1756" i="16"/>
  <c r="AB1695" i="16"/>
  <c r="AB1684" i="16"/>
  <c r="AB1670" i="16"/>
  <c r="AB1649" i="16"/>
  <c r="AB1634" i="16"/>
  <c r="AB1614" i="16"/>
  <c r="AB1587" i="16"/>
  <c r="AB1574" i="16"/>
  <c r="AB1540" i="16"/>
  <c r="AB1508" i="16"/>
  <c r="AB1491" i="16"/>
  <c r="AB1454" i="16"/>
  <c r="AB1444" i="16"/>
  <c r="AB1407" i="16"/>
  <c r="AB1376" i="16"/>
  <c r="AB1326" i="16"/>
  <c r="AB1310" i="16"/>
  <c r="AB1296" i="16"/>
  <c r="AB1284" i="16"/>
  <c r="AB1271" i="16"/>
  <c r="AB1260" i="16"/>
  <c r="AB1246" i="16"/>
  <c r="AB1238" i="16"/>
  <c r="AB1227" i="16"/>
  <c r="AB1212" i="16"/>
  <c r="AB1187" i="16"/>
  <c r="AB1174" i="16"/>
  <c r="AB1164" i="16"/>
  <c r="AB1152" i="16"/>
  <c r="AB1139" i="16"/>
  <c r="AB1111" i="16"/>
  <c r="AB1100" i="16"/>
  <c r="AB1078" i="16"/>
  <c r="AB1060" i="16"/>
  <c r="AB1046" i="16"/>
  <c r="AB1024" i="16"/>
  <c r="AB995" i="16"/>
  <c r="AB983" i="16"/>
  <c r="AB963" i="16"/>
  <c r="AB951" i="16"/>
  <c r="AB931" i="16"/>
  <c r="AB911" i="16"/>
  <c r="AB899" i="16"/>
  <c r="AB879" i="16"/>
  <c r="AB859" i="16"/>
  <c r="AB847" i="16"/>
  <c r="AB827" i="16"/>
  <c r="AB815" i="16"/>
  <c r="AB807" i="16"/>
  <c r="AB795" i="16"/>
  <c r="AB775" i="16"/>
  <c r="AB763" i="16"/>
  <c r="AB743" i="16"/>
  <c r="AB723" i="16"/>
  <c r="AB711" i="16"/>
  <c r="AB691" i="16"/>
  <c r="AB671" i="16"/>
  <c r="AB659" i="16"/>
  <c r="AB639" i="16"/>
  <c r="AB627" i="16"/>
  <c r="AB618" i="16"/>
  <c r="AB607" i="16"/>
  <c r="AB587" i="16"/>
  <c r="AB554" i="16"/>
  <c r="G15" i="10"/>
  <c r="H15" i="10" s="1"/>
  <c r="D15" i="10" s="1"/>
  <c r="F20" i="10"/>
  <c r="AB2474" i="16"/>
  <c r="V2474" i="16"/>
  <c r="G2474" i="16" s="1"/>
  <c r="AB2434" i="16"/>
  <c r="AB2229" i="16"/>
  <c r="V2229" i="16"/>
  <c r="V1845" i="16"/>
  <c r="F1845" i="16" s="1"/>
  <c r="AB1845" i="16"/>
  <c r="AB1290" i="16"/>
  <c r="AB1266" i="16"/>
  <c r="AB1226" i="16"/>
  <c r="AB1202" i="16"/>
  <c r="AB1166" i="16"/>
  <c r="AB1138" i="16"/>
  <c r="AB1090" i="16"/>
  <c r="AB1034" i="16"/>
  <c r="AB1010" i="16"/>
  <c r="T579" i="16"/>
  <c r="S579" i="16"/>
  <c r="T575" i="16"/>
  <c r="S575" i="16"/>
  <c r="T571" i="16"/>
  <c r="S571" i="16"/>
  <c r="T567" i="16"/>
  <c r="S567" i="16"/>
  <c r="T563" i="16"/>
  <c r="S563" i="16"/>
  <c r="T559" i="16"/>
  <c r="S559" i="16"/>
  <c r="S555" i="16"/>
  <c r="T555" i="16"/>
  <c r="S551" i="16"/>
  <c r="T551" i="16"/>
  <c r="S547" i="16"/>
  <c r="T547" i="16"/>
  <c r="AB2418" i="16"/>
  <c r="AB2355" i="16"/>
  <c r="AB2349" i="16"/>
  <c r="AB2342" i="16"/>
  <c r="AB2285" i="16"/>
  <c r="AB2221" i="16"/>
  <c r="AB2157" i="16"/>
  <c r="AB2093" i="16"/>
  <c r="AB2029" i="16"/>
  <c r="AB1965" i="16"/>
  <c r="AB1901" i="16"/>
  <c r="AB1725" i="16"/>
  <c r="AB1719" i="16"/>
  <c r="AB1655" i="16"/>
  <c r="AB1623" i="16"/>
  <c r="AB1431" i="16"/>
  <c r="AB1405" i="16"/>
  <c r="AB1399" i="16"/>
  <c r="AB1282" i="16"/>
  <c r="AB1276" i="16"/>
  <c r="AB1234" i="16"/>
  <c r="AB1162" i="16"/>
  <c r="AB1106" i="16"/>
  <c r="AB1066" i="16"/>
  <c r="AB1026" i="16"/>
  <c r="AB2427" i="16"/>
  <c r="AB2421" i="16"/>
  <c r="AB2363" i="16"/>
  <c r="AB2357" i="16"/>
  <c r="AB2322" i="16"/>
  <c r="AB2291" i="16"/>
  <c r="AB2227" i="16"/>
  <c r="AB2163" i="16"/>
  <c r="AB2099" i="16"/>
  <c r="AB2035" i="16"/>
  <c r="AB1971" i="16"/>
  <c r="AB1907" i="16"/>
  <c r="AB1749" i="16"/>
  <c r="AB1743" i="16"/>
  <c r="AB1298" i="16"/>
  <c r="AB1218" i="16"/>
  <c r="AB1194" i="16"/>
  <c r="AB1154" i="16"/>
  <c r="AB1042" i="16"/>
  <c r="S1909" i="16"/>
  <c r="T1909" i="16"/>
  <c r="S1905" i="16"/>
  <c r="T1905" i="16"/>
  <c r="S1901" i="16"/>
  <c r="T1901" i="16"/>
  <c r="S1897" i="16"/>
  <c r="T1897" i="16"/>
  <c r="S1893" i="16"/>
  <c r="T1893" i="16"/>
  <c r="S1889" i="16"/>
  <c r="T1889" i="16"/>
  <c r="S1885" i="16"/>
  <c r="T1885" i="16"/>
  <c r="S1881" i="16"/>
  <c r="T1881" i="16"/>
  <c r="S1877" i="16"/>
  <c r="T1877" i="16"/>
  <c r="S1873" i="16"/>
  <c r="T1873" i="16"/>
  <c r="S1869" i="16"/>
  <c r="T1869" i="16"/>
  <c r="S1865" i="16"/>
  <c r="T1865" i="16"/>
  <c r="S1861" i="16"/>
  <c r="T1861" i="16"/>
  <c r="S1857" i="16"/>
  <c r="T1857" i="16"/>
  <c r="S1853" i="16"/>
  <c r="T1853" i="16"/>
  <c r="S1849" i="16"/>
  <c r="T1849" i="16"/>
  <c r="S1845" i="16"/>
  <c r="T1845" i="16"/>
  <c r="S1841" i="16"/>
  <c r="T1841" i="16"/>
  <c r="S1837" i="16"/>
  <c r="T1837" i="16"/>
  <c r="S1833" i="16"/>
  <c r="T1833" i="16"/>
  <c r="S1829" i="16"/>
  <c r="T1829" i="16"/>
  <c r="S1825" i="16"/>
  <c r="T1825" i="16"/>
  <c r="S1821" i="16"/>
  <c r="T1821" i="16"/>
  <c r="S1817" i="16"/>
  <c r="T1817" i="16"/>
  <c r="S1813" i="16"/>
  <c r="T1813" i="16"/>
  <c r="S1809" i="16"/>
  <c r="T1809" i="16"/>
  <c r="S1805" i="16"/>
  <c r="T1805" i="16"/>
  <c r="S1801" i="16"/>
  <c r="T1801" i="16"/>
  <c r="S1797" i="16"/>
  <c r="T1797" i="16"/>
  <c r="S1793" i="16"/>
  <c r="T1793" i="16"/>
  <c r="S1789" i="16"/>
  <c r="T1789" i="16"/>
  <c r="S1785" i="16"/>
  <c r="T1785" i="16"/>
  <c r="S1781" i="16"/>
  <c r="T1781" i="16"/>
  <c r="S1777" i="16"/>
  <c r="T1777" i="16"/>
  <c r="S1773" i="16"/>
  <c r="T1773" i="16"/>
  <c r="S1769" i="16"/>
  <c r="T1769" i="16"/>
  <c r="S1765" i="16"/>
  <c r="T1765" i="16"/>
  <c r="S1761" i="16"/>
  <c r="T1761" i="16"/>
  <c r="S1757" i="16"/>
  <c r="T1757" i="16"/>
  <c r="S1753" i="16"/>
  <c r="T1753" i="16"/>
  <c r="S1749" i="16"/>
  <c r="T1749" i="16"/>
  <c r="S1745" i="16"/>
  <c r="T1745" i="16"/>
  <c r="S1741" i="16"/>
  <c r="T1741" i="16"/>
  <c r="S1737" i="16"/>
  <c r="T1737" i="16"/>
  <c r="S1733" i="16"/>
  <c r="T1733" i="16"/>
  <c r="S1729" i="16"/>
  <c r="T1729" i="16"/>
  <c r="S1725" i="16"/>
  <c r="T1725" i="16"/>
  <c r="S1721" i="16"/>
  <c r="T1721" i="16"/>
  <c r="S1717" i="16"/>
  <c r="T1717" i="16"/>
  <c r="S1713" i="16"/>
  <c r="T1713" i="16"/>
  <c r="S1709" i="16"/>
  <c r="T1709" i="16"/>
  <c r="S1705" i="16"/>
  <c r="T1705" i="16"/>
  <c r="S1701" i="16"/>
  <c r="T1701" i="16"/>
  <c r="S1697" i="16"/>
  <c r="T1697" i="16"/>
  <c r="S1693" i="16"/>
  <c r="T1693" i="16"/>
  <c r="S1689" i="16"/>
  <c r="T1689" i="16"/>
  <c r="S1685" i="16"/>
  <c r="T1685" i="16"/>
  <c r="S1681" i="16"/>
  <c r="T1681" i="16"/>
  <c r="S1677" i="16"/>
  <c r="T1677" i="16"/>
  <c r="S1673" i="16"/>
  <c r="T1673" i="16"/>
  <c r="S1669" i="16"/>
  <c r="T1669" i="16"/>
  <c r="S1665" i="16"/>
  <c r="T1665" i="16"/>
  <c r="S1661" i="16"/>
  <c r="T1661" i="16"/>
  <c r="S1657" i="16"/>
  <c r="T1657" i="16"/>
  <c r="S1653" i="16"/>
  <c r="T1653" i="16"/>
  <c r="S1649" i="16"/>
  <c r="T1649" i="16"/>
  <c r="S1645" i="16"/>
  <c r="T1645" i="16"/>
  <c r="S1641" i="16"/>
  <c r="T1641" i="16"/>
  <c r="S1637" i="16"/>
  <c r="T1637" i="16"/>
  <c r="S1633" i="16"/>
  <c r="T1633" i="16"/>
  <c r="S1629" i="16"/>
  <c r="T1629" i="16"/>
  <c r="S1625" i="16"/>
  <c r="T1625" i="16"/>
  <c r="S1621" i="16"/>
  <c r="T1621" i="16"/>
  <c r="S1617" i="16"/>
  <c r="T1617" i="16"/>
  <c r="S1613" i="16"/>
  <c r="T1613" i="16"/>
  <c r="S1609" i="16"/>
  <c r="T1609" i="16"/>
  <c r="S1605" i="16"/>
  <c r="T1605" i="16"/>
  <c r="S1601" i="16"/>
  <c r="T1601" i="16"/>
  <c r="S1597" i="16"/>
  <c r="T1597" i="16"/>
  <c r="S1593" i="16"/>
  <c r="T1593" i="16"/>
  <c r="S1589" i="16"/>
  <c r="T1589" i="16"/>
  <c r="S1585" i="16"/>
  <c r="T1585" i="16"/>
  <c r="S1581" i="16"/>
  <c r="T1581" i="16"/>
  <c r="S1577" i="16"/>
  <c r="T1577" i="16"/>
  <c r="S1573" i="16"/>
  <c r="T1573" i="16"/>
  <c r="S1569" i="16"/>
  <c r="T1569" i="16"/>
  <c r="S1565" i="16"/>
  <c r="T1565" i="16"/>
  <c r="S1561" i="16"/>
  <c r="T1561" i="16"/>
  <c r="S1557" i="16"/>
  <c r="T1557" i="16"/>
  <c r="S1553" i="16"/>
  <c r="T1553" i="16"/>
  <c r="S1549" i="16"/>
  <c r="T1549" i="16"/>
  <c r="S1545" i="16"/>
  <c r="T1545" i="16"/>
  <c r="S1541" i="16"/>
  <c r="T1541" i="16"/>
  <c r="S1537" i="16"/>
  <c r="T1537" i="16"/>
  <c r="S1533" i="16"/>
  <c r="T1533" i="16"/>
  <c r="S1529" i="16"/>
  <c r="T1529" i="16"/>
  <c r="S1525" i="16"/>
  <c r="T1525" i="16"/>
  <c r="S1521" i="16"/>
  <c r="T1521" i="16"/>
  <c r="S1517" i="16"/>
  <c r="T1517" i="16"/>
  <c r="S1513" i="16"/>
  <c r="T1513" i="16"/>
  <c r="S1509" i="16"/>
  <c r="T1509" i="16"/>
  <c r="S1505" i="16"/>
  <c r="T1505" i="16"/>
  <c r="S1501" i="16"/>
  <c r="T1501" i="16"/>
  <c r="S1497" i="16"/>
  <c r="T1497" i="16"/>
  <c r="S1493" i="16"/>
  <c r="T1493" i="16"/>
  <c r="S1489" i="16"/>
  <c r="T1489" i="16"/>
  <c r="S1485" i="16"/>
  <c r="T1485" i="16"/>
  <c r="S1481" i="16"/>
  <c r="T1481" i="16"/>
  <c r="S1477" i="16"/>
  <c r="T1477" i="16"/>
  <c r="S1473" i="16"/>
  <c r="T1473" i="16"/>
  <c r="S1469" i="16"/>
  <c r="T1469" i="16"/>
  <c r="S1465" i="16"/>
  <c r="T1465" i="16"/>
  <c r="S1461" i="16"/>
  <c r="T1461" i="16"/>
  <c r="S1457" i="16"/>
  <c r="T1457" i="16"/>
  <c r="S1453" i="16"/>
  <c r="T1453" i="16"/>
  <c r="S1449" i="16"/>
  <c r="T1449" i="16"/>
  <c r="S1445" i="16"/>
  <c r="T1445" i="16"/>
  <c r="S1441" i="16"/>
  <c r="T1441" i="16"/>
  <c r="S1437" i="16"/>
  <c r="T1437" i="16"/>
  <c r="S1433" i="16"/>
  <c r="T1433" i="16"/>
  <c r="S1429" i="16"/>
  <c r="T1429" i="16"/>
  <c r="S1425" i="16"/>
  <c r="T1425" i="16"/>
  <c r="S1421" i="16"/>
  <c r="T1421" i="16"/>
  <c r="S1417" i="16"/>
  <c r="T1417" i="16"/>
  <c r="S1413" i="16"/>
  <c r="T1413" i="16"/>
  <c r="S1409" i="16"/>
  <c r="T1409" i="16"/>
  <c r="S1405" i="16"/>
  <c r="T1405" i="16"/>
  <c r="S1401" i="16"/>
  <c r="T1401" i="16"/>
  <c r="S1397" i="16"/>
  <c r="T1397" i="16"/>
  <c r="S1393" i="16"/>
  <c r="T1393" i="16"/>
  <c r="S1389" i="16"/>
  <c r="T1389" i="16"/>
  <c r="S1385" i="16"/>
  <c r="T1385" i="16"/>
  <c r="S1381" i="16"/>
  <c r="T1381" i="16"/>
  <c r="S1377" i="16"/>
  <c r="T1377" i="16"/>
  <c r="S1373" i="16"/>
  <c r="T1373" i="16"/>
  <c r="S1369" i="16"/>
  <c r="T1369" i="16"/>
  <c r="S1365" i="16"/>
  <c r="T1365" i="16"/>
  <c r="S1361" i="16"/>
  <c r="T1361" i="16"/>
  <c r="S1357" i="16"/>
  <c r="T1357" i="16"/>
  <c r="S1353" i="16"/>
  <c r="T1353" i="16"/>
  <c r="S1349" i="16"/>
  <c r="T1349" i="16"/>
  <c r="S1345" i="16"/>
  <c r="T1345" i="16"/>
  <c r="S1341" i="16"/>
  <c r="T1341" i="16"/>
  <c r="S1337" i="16"/>
  <c r="T1337" i="16"/>
  <c r="S1333" i="16"/>
  <c r="T1333" i="16"/>
  <c r="S1329" i="16"/>
  <c r="T1329" i="16"/>
  <c r="S1325" i="16"/>
  <c r="T1325" i="16"/>
  <c r="S1321" i="16"/>
  <c r="T1321" i="16"/>
  <c r="S1317" i="16"/>
  <c r="T1317" i="16"/>
  <c r="S1313" i="16"/>
  <c r="T1313" i="16"/>
  <c r="S1309" i="16"/>
  <c r="T1309" i="16"/>
  <c r="S1305" i="16"/>
  <c r="T1305" i="16"/>
  <c r="S1301" i="16"/>
  <c r="T1301" i="16"/>
  <c r="S1297" i="16"/>
  <c r="T1297" i="16"/>
  <c r="S1293" i="16"/>
  <c r="T1293" i="16"/>
  <c r="S1289" i="16"/>
  <c r="T1289" i="16"/>
  <c r="S1285" i="16"/>
  <c r="T1285" i="16"/>
  <c r="S1281" i="16"/>
  <c r="T1281" i="16"/>
  <c r="S1277" i="16"/>
  <c r="T1277" i="16"/>
  <c r="S1273" i="16"/>
  <c r="T1273" i="16"/>
  <c r="S1269" i="16"/>
  <c r="T1269" i="16"/>
  <c r="S1265" i="16"/>
  <c r="T1265" i="16"/>
  <c r="S1261" i="16"/>
  <c r="T1261" i="16"/>
  <c r="S1257" i="16"/>
  <c r="T1257" i="16"/>
  <c r="S1253" i="16"/>
  <c r="T1253" i="16"/>
  <c r="S1249" i="16"/>
  <c r="T1249" i="16"/>
  <c r="S1245" i="16"/>
  <c r="T1245" i="16"/>
  <c r="S1241" i="16"/>
  <c r="T1241" i="16"/>
  <c r="S1237" i="16"/>
  <c r="T1237" i="16"/>
  <c r="S1233" i="16"/>
  <c r="T1233" i="16"/>
  <c r="S1229" i="16"/>
  <c r="T1229" i="16"/>
  <c r="S1225" i="16"/>
  <c r="T1225" i="16"/>
  <c r="S1221" i="16"/>
  <c r="T1221" i="16"/>
  <c r="S1217" i="16"/>
  <c r="T1217" i="16"/>
  <c r="S1213" i="16"/>
  <c r="T1213" i="16"/>
  <c r="S1209" i="16"/>
  <c r="T1209" i="16"/>
  <c r="S1205" i="16"/>
  <c r="T1205" i="16"/>
  <c r="S1201" i="16"/>
  <c r="T1201" i="16"/>
  <c r="S1197" i="16"/>
  <c r="T1197" i="16"/>
  <c r="S1193" i="16"/>
  <c r="T1193" i="16"/>
  <c r="S1189" i="16"/>
  <c r="T1189" i="16"/>
  <c r="S1185" i="16"/>
  <c r="T1185" i="16"/>
  <c r="S1181" i="16"/>
  <c r="T1181" i="16"/>
  <c r="S1177" i="16"/>
  <c r="T1177" i="16"/>
  <c r="S1173" i="16"/>
  <c r="T1173" i="16"/>
  <c r="S1169" i="16"/>
  <c r="T1169" i="16"/>
  <c r="S1165" i="16"/>
  <c r="T1165" i="16"/>
  <c r="S1161" i="16"/>
  <c r="T1161" i="16"/>
  <c r="S1157" i="16"/>
  <c r="T1157" i="16"/>
  <c r="S1153" i="16"/>
  <c r="T1153" i="16"/>
  <c r="S1149" i="16"/>
  <c r="T1149" i="16"/>
  <c r="S1145" i="16"/>
  <c r="T1145" i="16"/>
  <c r="S1141" i="16"/>
  <c r="T1141" i="16"/>
  <c r="S1137" i="16"/>
  <c r="T1137" i="16"/>
  <c r="S1133" i="16"/>
  <c r="T1133" i="16"/>
  <c r="S1129" i="16"/>
  <c r="T1129" i="16"/>
  <c r="S1125" i="16"/>
  <c r="T1125" i="16"/>
  <c r="S1121" i="16"/>
  <c r="T1121" i="16"/>
  <c r="T1117" i="16"/>
  <c r="S1117" i="16"/>
  <c r="T1113" i="16"/>
  <c r="S1113" i="16"/>
  <c r="T1109" i="16"/>
  <c r="S1109" i="16"/>
  <c r="T1105" i="16"/>
  <c r="S1105" i="16"/>
  <c r="T1101" i="16"/>
  <c r="S1101" i="16"/>
  <c r="T1097" i="16"/>
  <c r="S1097" i="16"/>
  <c r="T1093" i="16"/>
  <c r="S1093" i="16"/>
  <c r="T1089" i="16"/>
  <c r="S1089" i="16"/>
  <c r="T1085" i="16"/>
  <c r="S1085" i="16"/>
  <c r="T1081" i="16"/>
  <c r="S1081" i="16"/>
  <c r="T1077" i="16"/>
  <c r="S1077" i="16"/>
  <c r="T1073" i="16"/>
  <c r="S1073" i="16"/>
  <c r="T1069" i="16"/>
  <c r="S1069" i="16"/>
  <c r="T1065" i="16"/>
  <c r="S1065" i="16"/>
  <c r="T1061" i="16"/>
  <c r="S1061" i="16"/>
  <c r="T1057" i="16"/>
  <c r="S1057" i="16"/>
  <c r="T1053" i="16"/>
  <c r="S1053" i="16"/>
  <c r="T1049" i="16"/>
  <c r="S1049" i="16"/>
  <c r="T1045" i="16"/>
  <c r="S1045" i="16"/>
  <c r="T1041" i="16"/>
  <c r="S1041" i="16"/>
  <c r="T1037" i="16"/>
  <c r="S1037" i="16"/>
  <c r="T1033" i="16"/>
  <c r="S1033" i="16"/>
  <c r="T1029" i="16"/>
  <c r="S1029" i="16"/>
  <c r="T1025" i="16"/>
  <c r="S1025" i="16"/>
  <c r="T1021" i="16"/>
  <c r="S1021" i="16"/>
  <c r="T1017" i="16"/>
  <c r="S1017" i="16"/>
  <c r="T1013" i="16"/>
  <c r="S1013" i="16"/>
  <c r="T1009" i="16"/>
  <c r="S1009" i="16"/>
  <c r="T1005" i="16"/>
  <c r="S1005" i="16"/>
  <c r="T1001" i="16"/>
  <c r="S1001" i="16"/>
  <c r="T997" i="16"/>
  <c r="S997" i="16"/>
  <c r="T993" i="16"/>
  <c r="S993" i="16"/>
  <c r="T989" i="16"/>
  <c r="S989" i="16"/>
  <c r="T985" i="16"/>
  <c r="S985" i="16"/>
  <c r="T981" i="16"/>
  <c r="S981" i="16"/>
  <c r="T977" i="16"/>
  <c r="S977" i="16"/>
  <c r="T973" i="16"/>
  <c r="S973" i="16"/>
  <c r="T969" i="16"/>
  <c r="S969" i="16"/>
  <c r="T965" i="16"/>
  <c r="S965" i="16"/>
  <c r="T961" i="16"/>
  <c r="S961" i="16"/>
  <c r="T957" i="16"/>
  <c r="S957" i="16"/>
  <c r="T953" i="16"/>
  <c r="S953" i="16"/>
  <c r="T949" i="16"/>
  <c r="S949" i="16"/>
  <c r="T945" i="16"/>
  <c r="S945" i="16"/>
  <c r="T941" i="16"/>
  <c r="S941" i="16"/>
  <c r="T937" i="16"/>
  <c r="S937" i="16"/>
  <c r="T933" i="16"/>
  <c r="S933" i="16"/>
  <c r="T929" i="16"/>
  <c r="S929" i="16"/>
  <c r="T925" i="16"/>
  <c r="S925" i="16"/>
  <c r="T921" i="16"/>
  <c r="S921" i="16"/>
  <c r="T917" i="16"/>
  <c r="S917" i="16"/>
  <c r="T913" i="16"/>
  <c r="S913" i="16"/>
  <c r="T909" i="16"/>
  <c r="S909" i="16"/>
  <c r="T905" i="16"/>
  <c r="S905" i="16"/>
  <c r="T901" i="16"/>
  <c r="S901" i="16"/>
  <c r="T897" i="16"/>
  <c r="S897" i="16"/>
  <c r="T893" i="16"/>
  <c r="S893" i="16"/>
  <c r="T889" i="16"/>
  <c r="S889" i="16"/>
  <c r="T885" i="16"/>
  <c r="S885" i="16"/>
  <c r="T881" i="16"/>
  <c r="S881" i="16"/>
  <c r="T877" i="16"/>
  <c r="S877" i="16"/>
  <c r="T873" i="16"/>
  <c r="S873" i="16"/>
  <c r="T869" i="16"/>
  <c r="S869" i="16"/>
  <c r="T865" i="16"/>
  <c r="S865" i="16"/>
  <c r="S861" i="16"/>
  <c r="T861" i="16"/>
  <c r="S857" i="16"/>
  <c r="T857" i="16"/>
  <c r="S853" i="16"/>
  <c r="T853" i="16"/>
  <c r="S849" i="16"/>
  <c r="T849" i="16"/>
  <c r="S845" i="16"/>
  <c r="T845" i="16"/>
  <c r="S841" i="16"/>
  <c r="T841" i="16"/>
  <c r="S837" i="16"/>
  <c r="T837" i="16"/>
  <c r="S833" i="16"/>
  <c r="T833" i="16"/>
  <c r="S829" i="16"/>
  <c r="T829" i="16"/>
  <c r="S825" i="16"/>
  <c r="T825" i="16"/>
  <c r="S821" i="16"/>
  <c r="T821" i="16"/>
  <c r="S817" i="16"/>
  <c r="T817" i="16"/>
  <c r="S813" i="16"/>
  <c r="T813" i="16"/>
  <c r="S809" i="16"/>
  <c r="T809" i="16"/>
  <c r="S805" i="16"/>
  <c r="T805" i="16"/>
  <c r="S801" i="16"/>
  <c r="T801" i="16"/>
  <c r="S797" i="16"/>
  <c r="T797" i="16"/>
  <c r="S793" i="16"/>
  <c r="T793" i="16"/>
  <c r="S789" i="16"/>
  <c r="T789" i="16"/>
  <c r="S785" i="16"/>
  <c r="T785" i="16"/>
  <c r="S781" i="16"/>
  <c r="T781" i="16"/>
  <c r="S777" i="16"/>
  <c r="T777" i="16"/>
  <c r="S773" i="16"/>
  <c r="T773" i="16"/>
  <c r="S769" i="16"/>
  <c r="T769" i="16"/>
  <c r="S765" i="16"/>
  <c r="T765" i="16"/>
  <c r="S761" i="16"/>
  <c r="T761" i="16"/>
  <c r="S757" i="16"/>
  <c r="T757" i="16"/>
  <c r="S753" i="16"/>
  <c r="T753" i="16"/>
  <c r="S749" i="16"/>
  <c r="T749" i="16"/>
  <c r="S745" i="16"/>
  <c r="T745" i="16"/>
  <c r="S741" i="16"/>
  <c r="T741" i="16"/>
  <c r="S737" i="16"/>
  <c r="T737" i="16"/>
  <c r="S733" i="16"/>
  <c r="T733" i="16"/>
  <c r="S729" i="16"/>
  <c r="T729" i="16"/>
  <c r="S725" i="16"/>
  <c r="T725" i="16"/>
  <c r="S721" i="16"/>
  <c r="T721" i="16"/>
  <c r="S717" i="16"/>
  <c r="T717" i="16"/>
  <c r="S713" i="16"/>
  <c r="T713" i="16"/>
  <c r="S709" i="16"/>
  <c r="T709" i="16"/>
  <c r="S705" i="16"/>
  <c r="T705" i="16"/>
  <c r="S701" i="16"/>
  <c r="T701" i="16"/>
  <c r="S697" i="16"/>
  <c r="T697" i="16"/>
  <c r="S693" i="16"/>
  <c r="T693" i="16"/>
  <c r="S689" i="16"/>
  <c r="T689" i="16"/>
  <c r="S685" i="16"/>
  <c r="T685" i="16"/>
  <c r="S681" i="16"/>
  <c r="T681" i="16"/>
  <c r="S677" i="16"/>
  <c r="T677" i="16"/>
  <c r="S673" i="16"/>
  <c r="T673" i="16"/>
  <c r="S669" i="16"/>
  <c r="T669" i="16"/>
  <c r="S665" i="16"/>
  <c r="T665" i="16"/>
  <c r="S661" i="16"/>
  <c r="T661" i="16"/>
  <c r="S657" i="16"/>
  <c r="T657" i="16"/>
  <c r="S653" i="16"/>
  <c r="T653" i="16"/>
  <c r="S649" i="16"/>
  <c r="T649" i="16"/>
  <c r="S645" i="16"/>
  <c r="T645" i="16"/>
  <c r="S641" i="16"/>
  <c r="T641" i="16"/>
  <c r="S637" i="16"/>
  <c r="T637" i="16"/>
  <c r="S633" i="16"/>
  <c r="T633" i="16"/>
  <c r="S629" i="16"/>
  <c r="T629" i="16"/>
  <c r="S625" i="16"/>
  <c r="T625" i="16"/>
  <c r="S621" i="16"/>
  <c r="T621" i="16"/>
  <c r="S617" i="16"/>
  <c r="T617" i="16"/>
  <c r="S613" i="16"/>
  <c r="T613" i="16"/>
  <c r="S609" i="16"/>
  <c r="T609" i="16"/>
  <c r="S605" i="16"/>
  <c r="T605" i="16"/>
  <c r="S601" i="16"/>
  <c r="T601" i="16"/>
  <c r="T597" i="16"/>
  <c r="S597" i="16"/>
  <c r="T593" i="16"/>
  <c r="S593" i="16"/>
  <c r="T589" i="16"/>
  <c r="S589" i="16"/>
  <c r="T585" i="16"/>
  <c r="S585" i="16"/>
  <c r="T581" i="16"/>
  <c r="S581" i="16"/>
  <c r="T577" i="16"/>
  <c r="S577" i="16"/>
  <c r="T573" i="16"/>
  <c r="S573" i="16"/>
  <c r="T569" i="16"/>
  <c r="S569" i="16"/>
  <c r="T565" i="16"/>
  <c r="S565" i="16"/>
  <c r="T561" i="16"/>
  <c r="S561" i="16"/>
  <c r="T557" i="16"/>
  <c r="S557" i="16"/>
  <c r="S553" i="16"/>
  <c r="T553" i="16"/>
  <c r="S549" i="16"/>
  <c r="T549" i="16"/>
  <c r="S545" i="16"/>
  <c r="T545" i="16"/>
  <c r="AB1905" i="16"/>
  <c r="AB1881" i="16"/>
  <c r="AB1869" i="16"/>
  <c r="AB1841" i="16"/>
  <c r="AB1821" i="16"/>
  <c r="AB1809" i="16"/>
  <c r="AB1801" i="16"/>
  <c r="AB1781" i="16"/>
  <c r="AB1753" i="16"/>
  <c r="AB1713" i="16"/>
  <c r="AB1689" i="16"/>
  <c r="AB1669" i="16"/>
  <c r="AB1665" i="16"/>
  <c r="AB1633" i="16"/>
  <c r="AB1621" i="16"/>
  <c r="AB1605" i="16"/>
  <c r="AB1573" i="16"/>
  <c r="AB1545" i="16"/>
  <c r="AB1533" i="16"/>
  <c r="AB1521" i="16"/>
  <c r="AB1513" i="16"/>
  <c r="AB1465" i="16"/>
  <c r="AB1457" i="16"/>
  <c r="AB1417" i="16"/>
  <c r="AB1401" i="16"/>
  <c r="AB1381" i="16"/>
  <c r="AB1349" i="16"/>
  <c r="AB1321" i="16"/>
  <c r="AB1297" i="16"/>
  <c r="AB1249" i="16"/>
  <c r="AB1225" i="16"/>
  <c r="AB1193" i="16"/>
  <c r="AB1185" i="16"/>
  <c r="AB1137" i="16"/>
  <c r="AB1025" i="16"/>
  <c r="AB993" i="16"/>
  <c r="AB985" i="16"/>
  <c r="AB977" i="16"/>
  <c r="AB969" i="16"/>
  <c r="AB961" i="16"/>
  <c r="AB953" i="16"/>
  <c r="AB945" i="16"/>
  <c r="AB933" i="16"/>
  <c r="AB925" i="16"/>
  <c r="AB917" i="16"/>
  <c r="AB909" i="16"/>
  <c r="AB901" i="16"/>
  <c r="AB893" i="16"/>
  <c r="AB885" i="16"/>
  <c r="AB873" i="16"/>
  <c r="AB865" i="16"/>
  <c r="AB857" i="16"/>
  <c r="AB849" i="16"/>
  <c r="AB841" i="16"/>
  <c r="AB833" i="16"/>
  <c r="AB825" i="16"/>
  <c r="AB817" i="16"/>
  <c r="AB805" i="16"/>
  <c r="AB797" i="16"/>
  <c r="AB789" i="16"/>
  <c r="AB781" i="16"/>
  <c r="AB773" i="16"/>
  <c r="AB765" i="16"/>
  <c r="AB757" i="16"/>
  <c r="AB745" i="16"/>
  <c r="AB737" i="16"/>
  <c r="AB729" i="16"/>
  <c r="AB721" i="16"/>
  <c r="AB713" i="16"/>
  <c r="AB705" i="16"/>
  <c r="AB697" i="16"/>
  <c r="AB689" i="16"/>
  <c r="AB677" i="16"/>
  <c r="AB669" i="16"/>
  <c r="AB661" i="16"/>
  <c r="AB653" i="16"/>
  <c r="AB645" i="16"/>
  <c r="AB637" i="16"/>
  <c r="AB629" i="16"/>
  <c r="AB617" i="16"/>
  <c r="AB609" i="16"/>
  <c r="AB601" i="16"/>
  <c r="AB593" i="16"/>
  <c r="AB585" i="16"/>
  <c r="AB577" i="16"/>
  <c r="AB569" i="16"/>
  <c r="AB561" i="16"/>
  <c r="AB555" i="16"/>
  <c r="AB549" i="16"/>
  <c r="AB2413" i="16"/>
  <c r="AB2406" i="16"/>
  <c r="AB1843" i="16"/>
  <c r="AB1837" i="16"/>
  <c r="AB1783" i="16"/>
  <c r="AB1597" i="16"/>
  <c r="AB1591" i="16"/>
  <c r="AB1559" i="16"/>
  <c r="AB1495" i="16"/>
  <c r="V1365" i="16"/>
  <c r="I1365" i="16" s="1"/>
  <c r="AB1341" i="16"/>
  <c r="AB1334" i="16"/>
  <c r="AB1330" i="16"/>
  <c r="V1290" i="16"/>
  <c r="V1226" i="16"/>
  <c r="F1226" i="16" s="1"/>
  <c r="AB1170" i="16"/>
  <c r="V1166" i="16"/>
  <c r="F1166" i="16" s="1"/>
  <c r="AB1074" i="16"/>
  <c r="V1034" i="16"/>
  <c r="J1034" i="16" s="1"/>
  <c r="AB998" i="16"/>
  <c r="AB996" i="16"/>
  <c r="AB994" i="16"/>
  <c r="AB992" i="16"/>
  <c r="AB990" i="16"/>
  <c r="AB988" i="16"/>
  <c r="AB986" i="16"/>
  <c r="AB984" i="16"/>
  <c r="AB982" i="16"/>
  <c r="AB980" i="16"/>
  <c r="AB978" i="16"/>
  <c r="AB976" i="16"/>
  <c r="AB974" i="16"/>
  <c r="AB972" i="16"/>
  <c r="AB970" i="16"/>
  <c r="AB968" i="16"/>
  <c r="AB966" i="16"/>
  <c r="AB964" i="16"/>
  <c r="AB962" i="16"/>
  <c r="AB960" i="16"/>
  <c r="AB958" i="16"/>
  <c r="AB956" i="16"/>
  <c r="AB954" i="16"/>
  <c r="AB952" i="16"/>
  <c r="AB950" i="16"/>
  <c r="AB948" i="16"/>
  <c r="AB946" i="16"/>
  <c r="AB944" i="16"/>
  <c r="AB936" i="16"/>
  <c r="AB934" i="16"/>
  <c r="AB932" i="16"/>
  <c r="AB930" i="16"/>
  <c r="AB928" i="16"/>
  <c r="AB926" i="16"/>
  <c r="AB924" i="16"/>
  <c r="AB922" i="16"/>
  <c r="AB920" i="16"/>
  <c r="AB918" i="16"/>
  <c r="AB916" i="16"/>
  <c r="AB914" i="16"/>
  <c r="AB912" i="16"/>
  <c r="AB910" i="16"/>
  <c r="AB908" i="16"/>
  <c r="AB906" i="16"/>
  <c r="AB904" i="16"/>
  <c r="AB902" i="16"/>
  <c r="AB900" i="16"/>
  <c r="AB898" i="16"/>
  <c r="AB896" i="16"/>
  <c r="AB894" i="16"/>
  <c r="AB892" i="16"/>
  <c r="AB890" i="16"/>
  <c r="AB888" i="16"/>
  <c r="AB886" i="16"/>
  <c r="AB884" i="16"/>
  <c r="AB882" i="16"/>
  <c r="AB880" i="16"/>
  <c r="AB876" i="16"/>
  <c r="AB872" i="16"/>
  <c r="AB870" i="16"/>
  <c r="AB868" i="16"/>
  <c r="AB866" i="16"/>
  <c r="AB864" i="16"/>
  <c r="AB862" i="16"/>
  <c r="AB860" i="16"/>
  <c r="AB858" i="16"/>
  <c r="AB856" i="16"/>
  <c r="AB854" i="16"/>
  <c r="AB852" i="16"/>
  <c r="AB850" i="16"/>
  <c r="AB848" i="16"/>
  <c r="AB844" i="16"/>
  <c r="AB842" i="16"/>
  <c r="AB840" i="16"/>
  <c r="AB838" i="16"/>
  <c r="AB836" i="16"/>
  <c r="AB834" i="16"/>
  <c r="AB832" i="16"/>
  <c r="AB830" i="16"/>
  <c r="AB828" i="16"/>
  <c r="AB826" i="16"/>
  <c r="AB824" i="16"/>
  <c r="AB820" i="16"/>
  <c r="AB818" i="16"/>
  <c r="AB816" i="16"/>
  <c r="AB812" i="16"/>
  <c r="AB808" i="16"/>
  <c r="AB804" i="16"/>
  <c r="AB802" i="16"/>
  <c r="AB800" i="16"/>
  <c r="AB798" i="16"/>
  <c r="AB796" i="16"/>
  <c r="AB794" i="16"/>
  <c r="AB792" i="16"/>
  <c r="AB790" i="16"/>
  <c r="AB788" i="16"/>
  <c r="AB786" i="16"/>
  <c r="AB782" i="16"/>
  <c r="AB780" i="16"/>
  <c r="AB778" i="16"/>
  <c r="AB776" i="16"/>
  <c r="AB774" i="16"/>
  <c r="AB772" i="16"/>
  <c r="AB770" i="16"/>
  <c r="AB768" i="16"/>
  <c r="AB766" i="16"/>
  <c r="AB764" i="16"/>
  <c r="AB762" i="16"/>
  <c r="AB760" i="16"/>
  <c r="AB758" i="16"/>
  <c r="AB756" i="16"/>
  <c r="AB754" i="16"/>
  <c r="AB752" i="16"/>
  <c r="AB748" i="16"/>
  <c r="AB744" i="16"/>
  <c r="AB742" i="16"/>
  <c r="AB740" i="16"/>
  <c r="AB738" i="16"/>
  <c r="AB736" i="16"/>
  <c r="AB734" i="16"/>
  <c r="AB732" i="16"/>
  <c r="AB730" i="16"/>
  <c r="AB728" i="16"/>
  <c r="AB726" i="16"/>
  <c r="AB724" i="16"/>
  <c r="AB722" i="16"/>
  <c r="AB720" i="16"/>
  <c r="AB718" i="16"/>
  <c r="AB716" i="16"/>
  <c r="AB714" i="16"/>
  <c r="AB710" i="16"/>
  <c r="AB706" i="16"/>
  <c r="AB704" i="16"/>
  <c r="AB702" i="16"/>
  <c r="AB698" i="16"/>
  <c r="AB696" i="16"/>
  <c r="AB694" i="16"/>
  <c r="AB692" i="16"/>
  <c r="AB690" i="16"/>
  <c r="AB688" i="16"/>
  <c r="AB684" i="16"/>
  <c r="AB680" i="16"/>
  <c r="AB678" i="16"/>
  <c r="AB676" i="16"/>
  <c r="AB674" i="16"/>
  <c r="AB672" i="16"/>
  <c r="AB670" i="16"/>
  <c r="AB668" i="16"/>
  <c r="AB666" i="16"/>
  <c r="AB664" i="16"/>
  <c r="AB662" i="16"/>
  <c r="AB660" i="16"/>
  <c r="AB658" i="16"/>
  <c r="AB656" i="16"/>
  <c r="AB654" i="16"/>
  <c r="AB652" i="16"/>
  <c r="AB650" i="16"/>
  <c r="AB648" i="16"/>
  <c r="AB646" i="16"/>
  <c r="AB644" i="16"/>
  <c r="AB642" i="16"/>
  <c r="AB640" i="16"/>
  <c r="AB638" i="16"/>
  <c r="AB636" i="16"/>
  <c r="AB634" i="16"/>
  <c r="AB632" i="16"/>
  <c r="AB630" i="16"/>
  <c r="AB628" i="16"/>
  <c r="AB626" i="16"/>
  <c r="AB624" i="16"/>
  <c r="AB620" i="16"/>
  <c r="AB616" i="16"/>
  <c r="AB614" i="16"/>
  <c r="AB612" i="16"/>
  <c r="AB610" i="16"/>
  <c r="AB608" i="16"/>
  <c r="AB606" i="16"/>
  <c r="AB600" i="16"/>
  <c r="AB596" i="16"/>
  <c r="AB594" i="16"/>
  <c r="AB592" i="16"/>
  <c r="AB590" i="16"/>
  <c r="AB588" i="16"/>
  <c r="AB586" i="16"/>
  <c r="AB584" i="16"/>
  <c r="AB582" i="16"/>
  <c r="AB578" i="16"/>
  <c r="AB576" i="16"/>
  <c r="AB574" i="16"/>
  <c r="AB572" i="16"/>
  <c r="AB570" i="16"/>
  <c r="AB568" i="16"/>
  <c r="AB564" i="16"/>
  <c r="AB560" i="16"/>
  <c r="AB556" i="16"/>
  <c r="AB552" i="16"/>
  <c r="AB550" i="16"/>
  <c r="AB548" i="16"/>
  <c r="AB546" i="16"/>
  <c r="AB544" i="16"/>
  <c r="V2386" i="16"/>
  <c r="G2386" i="16" s="1"/>
  <c r="AB2386" i="16"/>
  <c r="V2370" i="16"/>
  <c r="G2370" i="16" s="1"/>
  <c r="AB2370" i="16"/>
  <c r="V2358" i="16"/>
  <c r="G2358" i="16" s="1"/>
  <c r="AB2358" i="16"/>
  <c r="AB1877" i="16"/>
  <c r="V1877" i="16"/>
  <c r="H1877" i="16" s="1"/>
  <c r="V1861" i="16"/>
  <c r="I1861" i="16" s="1"/>
  <c r="AB1861" i="16"/>
  <c r="V1849" i="16"/>
  <c r="AB1849" i="16"/>
  <c r="R1815" i="16"/>
  <c r="H1815" i="16"/>
  <c r="J1815" i="16"/>
  <c r="G1815" i="16"/>
  <c r="V1675" i="16"/>
  <c r="AB1675" i="16"/>
  <c r="AB1647" i="16"/>
  <c r="V1647" i="16"/>
  <c r="V1594" i="16"/>
  <c r="G1594" i="16" s="1"/>
  <c r="AB1594" i="16"/>
  <c r="V1588" i="16"/>
  <c r="G1588" i="16" s="1"/>
  <c r="AB1588" i="16"/>
  <c r="V1571" i="16"/>
  <c r="J1571" i="16" s="1"/>
  <c r="AB1571" i="16"/>
  <c r="V1562" i="16"/>
  <c r="G1562" i="16" s="1"/>
  <c r="AB1562" i="16"/>
  <c r="V1357" i="16"/>
  <c r="J1357" i="16" s="1"/>
  <c r="AB1357" i="16"/>
  <c r="V1347" i="16"/>
  <c r="J1347" i="16" s="1"/>
  <c r="AB1347" i="16"/>
  <c r="R1334" i="16"/>
  <c r="I1334" i="16"/>
  <c r="F1334" i="16"/>
  <c r="V1331" i="16"/>
  <c r="R1331" i="16" s="1"/>
  <c r="AB1331" i="16"/>
  <c r="V1088" i="16"/>
  <c r="G1088" i="16" s="1"/>
  <c r="AB1088" i="16"/>
  <c r="V1052" i="16"/>
  <c r="AB1052" i="16"/>
  <c r="V1032" i="16"/>
  <c r="G1032" i="16" s="1"/>
  <c r="F786" i="16"/>
  <c r="J786" i="16"/>
  <c r="E776" i="16"/>
  <c r="X776" i="16" s="1"/>
  <c r="J776" i="16"/>
  <c r="F41" i="16"/>
  <c r="H628" i="16"/>
  <c r="F920" i="16"/>
  <c r="J718" i="16"/>
  <c r="G786" i="16"/>
  <c r="J586" i="16"/>
  <c r="I766" i="16"/>
  <c r="R886" i="16"/>
  <c r="J1334" i="16"/>
  <c r="G692" i="16"/>
  <c r="H377" i="16"/>
  <c r="R2375" i="16"/>
  <c r="G2375" i="16"/>
  <c r="E2375" i="16"/>
  <c r="X2375" i="16" s="1"/>
  <c r="V1883" i="16"/>
  <c r="J1883" i="16" s="1"/>
  <c r="AB1883" i="16"/>
  <c r="V1854" i="16"/>
  <c r="V1833" i="16"/>
  <c r="AB1833" i="16"/>
  <c r="V1639" i="16"/>
  <c r="F1639" i="16" s="1"/>
  <c r="AB1639" i="16"/>
  <c r="V1618" i="16"/>
  <c r="G1618" i="16" s="1"/>
  <c r="V1612" i="16"/>
  <c r="I1612" i="16" s="1"/>
  <c r="AB1612" i="16"/>
  <c r="V1602" i="16"/>
  <c r="AB1602" i="16"/>
  <c r="R1593" i="16"/>
  <c r="G1593" i="16"/>
  <c r="G1425" i="16"/>
  <c r="J1425" i="16"/>
  <c r="AB1397" i="16"/>
  <c r="V1397" i="16"/>
  <c r="H1397" i="16" s="1"/>
  <c r="V1383" i="16"/>
  <c r="AB1383" i="16"/>
  <c r="V1356" i="16"/>
  <c r="J1356" i="16" s="1"/>
  <c r="AB1356" i="16"/>
  <c r="V1337" i="16"/>
  <c r="F1337" i="16" s="1"/>
  <c r="AB1337" i="16"/>
  <c r="AB1316" i="16"/>
  <c r="V1316" i="16"/>
  <c r="G1316" i="16" s="1"/>
  <c r="V1236" i="16"/>
  <c r="G1236" i="16" s="1"/>
  <c r="AB1236" i="16"/>
  <c r="V1223" i="16"/>
  <c r="R1223" i="16" s="1"/>
  <c r="AB1223" i="16"/>
  <c r="V1217" i="16"/>
  <c r="I1217" i="16" s="1"/>
  <c r="AB1217" i="16"/>
  <c r="V1180" i="16"/>
  <c r="AB1180" i="16"/>
  <c r="V1163" i="16"/>
  <c r="R1163" i="16" s="1"/>
  <c r="AB1163" i="16"/>
  <c r="V1142" i="16"/>
  <c r="G1142" i="16" s="1"/>
  <c r="AB1142" i="16"/>
  <c r="AB1098" i="16"/>
  <c r="V1098" i="16"/>
  <c r="E1098" i="16" s="1"/>
  <c r="X1098" i="16" s="1"/>
  <c r="V1070" i="16"/>
  <c r="G1070" i="16" s="1"/>
  <c r="AB1070" i="16"/>
  <c r="V1051" i="16"/>
  <c r="H1051" i="16" s="1"/>
  <c r="AB1051" i="16"/>
  <c r="G1044" i="16"/>
  <c r="J1044" i="16"/>
  <c r="I1044" i="16"/>
  <c r="V1041" i="16"/>
  <c r="H1041" i="16" s="1"/>
  <c r="AB1041" i="16"/>
  <c r="V1014" i="16"/>
  <c r="V1007" i="16"/>
  <c r="AB1007" i="16"/>
  <c r="AB822" i="16"/>
  <c r="G822" i="16"/>
  <c r="AB806" i="16"/>
  <c r="G806" i="16"/>
  <c r="G784" i="16"/>
  <c r="AB784" i="16"/>
  <c r="AB700" i="16"/>
  <c r="G700" i="16"/>
  <c r="AB580" i="16"/>
  <c r="G580" i="16"/>
  <c r="F536" i="16"/>
  <c r="J536" i="16"/>
  <c r="H536" i="16"/>
  <c r="G536" i="16"/>
  <c r="E536" i="16"/>
  <c r="X536" i="16" s="1"/>
  <c r="R536" i="16"/>
  <c r="F528" i="16"/>
  <c r="E528" i="16"/>
  <c r="X528" i="16" s="1"/>
  <c r="H528" i="16"/>
  <c r="H520" i="16"/>
  <c r="I520" i="16"/>
  <c r="J520" i="16"/>
  <c r="E520" i="16"/>
  <c r="X520" i="16" s="1"/>
  <c r="G520" i="16"/>
  <c r="R512" i="16"/>
  <c r="F512" i="16"/>
  <c r="J512" i="16"/>
  <c r="G512" i="16"/>
  <c r="R508" i="16"/>
  <c r="F508" i="16"/>
  <c r="H508" i="16"/>
  <c r="E508" i="16"/>
  <c r="X508" i="16" s="1"/>
  <c r="R500" i="16"/>
  <c r="I500" i="16"/>
  <c r="F500" i="16"/>
  <c r="H500" i="16"/>
  <c r="E492" i="16"/>
  <c r="X492" i="16" s="1"/>
  <c r="I492" i="16"/>
  <c r="F480" i="16"/>
  <c r="G480" i="16"/>
  <c r="I480" i="16"/>
  <c r="R476" i="16"/>
  <c r="H476" i="16"/>
  <c r="G468" i="16"/>
  <c r="E468" i="16"/>
  <c r="X468" i="16" s="1"/>
  <c r="F460" i="16"/>
  <c r="R460" i="16"/>
  <c r="H460" i="16"/>
  <c r="G460" i="16"/>
  <c r="G452" i="16"/>
  <c r="F452" i="16"/>
  <c r="H452" i="16"/>
  <c r="E452" i="16"/>
  <c r="X452" i="16" s="1"/>
  <c r="I444" i="16"/>
  <c r="R444" i="16"/>
  <c r="H444" i="16"/>
  <c r="J444" i="16"/>
  <c r="G436" i="16"/>
  <c r="I436" i="16"/>
  <c r="F436" i="16"/>
  <c r="R436" i="16"/>
  <c r="G420" i="16"/>
  <c r="J420" i="16"/>
  <c r="I420" i="16"/>
  <c r="G388" i="16"/>
  <c r="E388" i="16"/>
  <c r="X388" i="16" s="1"/>
  <c r="R388" i="16"/>
  <c r="I388" i="16"/>
  <c r="I380" i="16"/>
  <c r="E380" i="16"/>
  <c r="X380" i="16" s="1"/>
  <c r="R380" i="16"/>
  <c r="G380" i="16"/>
  <c r="J380" i="16"/>
  <c r="H372" i="16"/>
  <c r="E372" i="16"/>
  <c r="X372" i="16" s="1"/>
  <c r="G372" i="16"/>
  <c r="F372" i="16"/>
  <c r="G368" i="16"/>
  <c r="I368" i="16"/>
  <c r="H368" i="16"/>
  <c r="R368" i="16"/>
  <c r="G360" i="16"/>
  <c r="H360" i="16"/>
  <c r="I360" i="16"/>
  <c r="J360" i="16"/>
  <c r="G352" i="16"/>
  <c r="E352" i="16"/>
  <c r="X352" i="16" s="1"/>
  <c r="G344" i="16"/>
  <c r="I344" i="16"/>
  <c r="E344" i="16"/>
  <c r="X344" i="16" s="1"/>
  <c r="J344" i="16"/>
  <c r="R344" i="16"/>
  <c r="H344" i="16"/>
  <c r="H336" i="16"/>
  <c r="F336" i="16"/>
  <c r="R336" i="16"/>
  <c r="G328" i="16"/>
  <c r="F328" i="16"/>
  <c r="E328" i="16"/>
  <c r="X328" i="16" s="1"/>
  <c r="J328" i="16"/>
  <c r="R328" i="16"/>
  <c r="E320" i="16"/>
  <c r="X320" i="16" s="1"/>
  <c r="H320" i="16"/>
  <c r="R320" i="16"/>
  <c r="F320" i="16"/>
  <c r="I320" i="16"/>
  <c r="F312" i="16"/>
  <c r="G312" i="16"/>
  <c r="H304" i="16"/>
  <c r="R304" i="16"/>
  <c r="F304" i="16"/>
  <c r="G296" i="16"/>
  <c r="F296" i="16"/>
  <c r="R296" i="16"/>
  <c r="H288" i="16"/>
  <c r="F288" i="16"/>
  <c r="H280" i="16"/>
  <c r="F280" i="16"/>
  <c r="F273" i="16"/>
  <c r="G273" i="16"/>
  <c r="R273" i="16"/>
  <c r="F265" i="16"/>
  <c r="H265" i="16"/>
  <c r="F257" i="16"/>
  <c r="H257" i="16"/>
  <c r="F249" i="16"/>
  <c r="H249" i="16"/>
  <c r="F241" i="16"/>
  <c r="H241" i="16"/>
  <c r="H233" i="16"/>
  <c r="R233" i="16"/>
  <c r="F233" i="16"/>
  <c r="G233" i="16"/>
  <c r="R217" i="16"/>
  <c r="F209" i="16"/>
  <c r="G201" i="16"/>
  <c r="H190" i="16"/>
  <c r="F190" i="16"/>
  <c r="G190" i="16"/>
  <c r="R190" i="16"/>
  <c r="R182" i="16"/>
  <c r="H182" i="16"/>
  <c r="F174" i="16"/>
  <c r="R174" i="16"/>
  <c r="G156" i="16"/>
  <c r="R156" i="16"/>
  <c r="R131" i="16"/>
  <c r="H131" i="16"/>
  <c r="H126" i="16"/>
  <c r="G117" i="16"/>
  <c r="R117" i="16"/>
  <c r="F117" i="16"/>
  <c r="G113" i="16"/>
  <c r="R113" i="16"/>
  <c r="H104" i="16"/>
  <c r="H99" i="16"/>
  <c r="F99" i="16"/>
  <c r="G94" i="16"/>
  <c r="G85" i="16"/>
  <c r="H85" i="16"/>
  <c r="R85" i="16"/>
  <c r="R81" i="16"/>
  <c r="F81" i="16"/>
  <c r="H67" i="16"/>
  <c r="G67" i="16"/>
  <c r="R67" i="16"/>
  <c r="R58" i="16"/>
  <c r="G58" i="16"/>
  <c r="F53" i="16"/>
  <c r="G49" i="16"/>
  <c r="F40" i="16"/>
  <c r="G35" i="16"/>
  <c r="F35" i="16"/>
  <c r="H35" i="16"/>
  <c r="H21" i="16"/>
  <c r="G21" i="16"/>
  <c r="F21" i="16"/>
  <c r="J404" i="16"/>
  <c r="H145" i="16"/>
  <c r="I428" i="16"/>
  <c r="R428" i="16"/>
  <c r="F396" i="16"/>
  <c r="E400" i="16"/>
  <c r="X400" i="16" s="1"/>
  <c r="E690" i="16"/>
  <c r="X690" i="16" s="1"/>
  <c r="I2375" i="16"/>
  <c r="F662" i="16"/>
  <c r="R666" i="16"/>
  <c r="J838" i="16"/>
  <c r="F718" i="16"/>
  <c r="H1425" i="16"/>
  <c r="G225" i="16"/>
  <c r="R1609" i="16"/>
  <c r="H1044" i="16"/>
  <c r="G678" i="16"/>
  <c r="G476" i="16"/>
  <c r="J468" i="16"/>
  <c r="F416" i="16"/>
  <c r="I352" i="16"/>
  <c r="J320" i="16"/>
  <c r="I452" i="16"/>
  <c r="I476" i="16"/>
  <c r="G444" i="16"/>
  <c r="H388" i="16"/>
  <c r="F368" i="16"/>
  <c r="E360" i="16"/>
  <c r="X360" i="16" s="1"/>
  <c r="R332" i="16"/>
  <c r="H512" i="16"/>
  <c r="R452" i="16"/>
  <c r="H328" i="16"/>
  <c r="H480" i="16"/>
  <c r="E444" i="16"/>
  <c r="X444" i="16" s="1"/>
  <c r="I472" i="16"/>
  <c r="J1593" i="16"/>
  <c r="G1334" i="16"/>
  <c r="F50" i="16"/>
  <c r="H117" i="16"/>
  <c r="F182" i="16"/>
  <c r="H532" i="16"/>
  <c r="F67" i="16"/>
  <c r="E1815" i="16"/>
  <c r="X1815" i="16" s="1"/>
  <c r="R668" i="16"/>
  <c r="F66" i="10"/>
  <c r="I412" i="16"/>
  <c r="R492" i="16"/>
  <c r="J336" i="16"/>
  <c r="J372" i="16"/>
  <c r="R201" i="16"/>
  <c r="G1368" i="16"/>
  <c r="F380" i="16"/>
  <c r="I952" i="16"/>
  <c r="I536" i="16"/>
  <c r="V2133" i="16"/>
  <c r="R2133" i="16" s="1"/>
  <c r="AB2133" i="16"/>
  <c r="V2130" i="16"/>
  <c r="AB2130" i="16"/>
  <c r="V2117" i="16"/>
  <c r="J2117" i="16" s="1"/>
  <c r="AB2117" i="16"/>
  <c r="V2114" i="16"/>
  <c r="G2114" i="16" s="1"/>
  <c r="AB2114" i="16"/>
  <c r="V2105" i="16"/>
  <c r="E2105" i="16" s="1"/>
  <c r="X2105" i="16" s="1"/>
  <c r="AB2105" i="16"/>
  <c r="V2102" i="16"/>
  <c r="G2102" i="16" s="1"/>
  <c r="AB2102" i="16"/>
  <c r="V2099" i="16"/>
  <c r="J2099" i="16" s="1"/>
  <c r="V2093" i="16"/>
  <c r="E2093" i="16" s="1"/>
  <c r="X2093" i="16" s="1"/>
  <c r="G2090" i="16"/>
  <c r="H2090" i="16"/>
  <c r="I2090" i="16"/>
  <c r="F2090" i="16"/>
  <c r="E2090" i="16"/>
  <c r="X2090" i="16" s="1"/>
  <c r="AB2389" i="16"/>
  <c r="V2389" i="16"/>
  <c r="H2389" i="16" s="1"/>
  <c r="V2373" i="16"/>
  <c r="G2373" i="16" s="1"/>
  <c r="AB2373" i="16"/>
  <c r="V2361" i="16"/>
  <c r="J2361" i="16" s="1"/>
  <c r="AB2361" i="16"/>
  <c r="E1874" i="16"/>
  <c r="X1874" i="16" s="1"/>
  <c r="F1874" i="16"/>
  <c r="H1874" i="16"/>
  <c r="R1874" i="16"/>
  <c r="J1874" i="16"/>
  <c r="V1858" i="16"/>
  <c r="R1858" i="16" s="1"/>
  <c r="AB1858" i="16"/>
  <c r="V1846" i="16"/>
  <c r="G1846" i="16" s="1"/>
  <c r="AB1846" i="16"/>
  <c r="V1818" i="16"/>
  <c r="AB1818" i="16"/>
  <c r="AB1679" i="16"/>
  <c r="V1679" i="16"/>
  <c r="F1679" i="16" s="1"/>
  <c r="V1643" i="16"/>
  <c r="AB1643" i="16"/>
  <c r="V1613" i="16"/>
  <c r="R1613" i="16" s="1"/>
  <c r="AB1613" i="16"/>
  <c r="V1603" i="16"/>
  <c r="F1603" i="16" s="1"/>
  <c r="AB1603" i="16"/>
  <c r="G1591" i="16"/>
  <c r="F1591" i="16"/>
  <c r="V1581" i="16"/>
  <c r="G1581" i="16" s="1"/>
  <c r="AB1581" i="16"/>
  <c r="R1559" i="16"/>
  <c r="G1559" i="16"/>
  <c r="F1559" i="16"/>
  <c r="V1423" i="16"/>
  <c r="AB1423" i="16"/>
  <c r="V1419" i="16"/>
  <c r="AB1419" i="16"/>
  <c r="V1391" i="16"/>
  <c r="H1391" i="16" s="1"/>
  <c r="AB1391" i="16"/>
  <c r="V1387" i="16"/>
  <c r="F1387" i="16" s="1"/>
  <c r="AB1387" i="16"/>
  <c r="V1344" i="16"/>
  <c r="J1344" i="16" s="1"/>
  <c r="AB1344" i="16"/>
  <c r="V1327" i="16"/>
  <c r="AB1327" i="16"/>
  <c r="V1126" i="16"/>
  <c r="G1126" i="16" s="1"/>
  <c r="AB1126" i="16"/>
  <c r="V1092" i="16"/>
  <c r="G1092" i="16" s="1"/>
  <c r="AB1092" i="16"/>
  <c r="V1048" i="16"/>
  <c r="H1048" i="16" s="1"/>
  <c r="AB1048" i="16"/>
  <c r="V1035" i="16"/>
  <c r="G1035" i="16" s="1"/>
  <c r="AB1035" i="16"/>
  <c r="AB1002" i="16"/>
  <c r="V1002" i="16"/>
  <c r="R994" i="16"/>
  <c r="J994" i="16"/>
  <c r="I942" i="16"/>
  <c r="R942" i="16"/>
  <c r="R936" i="16"/>
  <c r="E936" i="16"/>
  <c r="X936" i="16" s="1"/>
  <c r="H856" i="16"/>
  <c r="E856" i="16"/>
  <c r="X856" i="16" s="1"/>
  <c r="F840" i="16"/>
  <c r="H840" i="16"/>
  <c r="R710" i="16"/>
  <c r="F710" i="16"/>
  <c r="J704" i="16"/>
  <c r="R704" i="16"/>
  <c r="I461" i="16"/>
  <c r="F461" i="16"/>
  <c r="I325" i="16"/>
  <c r="F325" i="16"/>
  <c r="G325" i="16"/>
  <c r="G1609" i="16"/>
  <c r="J920" i="16"/>
  <c r="E1591" i="16"/>
  <c r="X1591" i="16" s="1"/>
  <c r="E1609" i="16"/>
  <c r="X1609" i="16" s="1"/>
  <c r="AB2395" i="16"/>
  <c r="V2395" i="16"/>
  <c r="I2395" i="16" s="1"/>
  <c r="V2379" i="16"/>
  <c r="H2379" i="16" s="1"/>
  <c r="AB2379" i="16"/>
  <c r="V2369" i="16"/>
  <c r="H2369" i="16" s="1"/>
  <c r="AB2369" i="16"/>
  <c r="V2345" i="16"/>
  <c r="AB2345" i="16"/>
  <c r="V1867" i="16"/>
  <c r="AB1867" i="16"/>
  <c r="V1857" i="16"/>
  <c r="I1857" i="16" s="1"/>
  <c r="AB1857" i="16"/>
  <c r="H1839" i="16"/>
  <c r="J1839" i="16"/>
  <c r="V1830" i="16"/>
  <c r="AB1830" i="16"/>
  <c r="AB1685" i="16"/>
  <c r="V1685" i="16"/>
  <c r="G1685" i="16" s="1"/>
  <c r="V1653" i="16"/>
  <c r="R1653" i="16" s="1"/>
  <c r="AB1653" i="16"/>
  <c r="V1636" i="16"/>
  <c r="J1636" i="16" s="1"/>
  <c r="AB1636" i="16"/>
  <c r="V1627" i="16"/>
  <c r="E1627" i="16" s="1"/>
  <c r="X1627" i="16" s="1"/>
  <c r="AB1627" i="16"/>
  <c r="E1615" i="16"/>
  <c r="X1615" i="16" s="1"/>
  <c r="R1615" i="16"/>
  <c r="V1429" i="16"/>
  <c r="I1429" i="16" s="1"/>
  <c r="AB1429" i="16"/>
  <c r="V1380" i="16"/>
  <c r="G1380" i="16" s="1"/>
  <c r="AB1380" i="16"/>
  <c r="V1371" i="16"/>
  <c r="J1371" i="16" s="1"/>
  <c r="AB1371" i="16"/>
  <c r="G1343" i="16"/>
  <c r="R1343" i="16"/>
  <c r="V1312" i="16"/>
  <c r="G1312" i="16" s="1"/>
  <c r="AB1312" i="16"/>
  <c r="V1308" i="16"/>
  <c r="AB1308" i="16"/>
  <c r="H1206" i="16"/>
  <c r="I1206" i="16"/>
  <c r="F1206" i="16"/>
  <c r="E1206" i="16"/>
  <c r="X1206" i="16" s="1"/>
  <c r="G1206" i="16"/>
  <c r="V1176" i="16"/>
  <c r="F1176" i="16" s="1"/>
  <c r="AB1176" i="16"/>
  <c r="V1160" i="16"/>
  <c r="G1160" i="16" s="1"/>
  <c r="AB1160" i="16"/>
  <c r="V1135" i="16"/>
  <c r="H1135" i="16" s="1"/>
  <c r="AB1135" i="16"/>
  <c r="V1129" i="16"/>
  <c r="J1129" i="16" s="1"/>
  <c r="AB1129" i="16"/>
  <c r="G1094" i="16"/>
  <c r="I1094" i="16"/>
  <c r="E1094" i="16"/>
  <c r="X1094" i="16" s="1"/>
  <c r="J1094" i="16"/>
  <c r="V1067" i="16"/>
  <c r="J1067" i="16" s="1"/>
  <c r="AB1067" i="16"/>
  <c r="V1047" i="16"/>
  <c r="G1047" i="16" s="1"/>
  <c r="AB1047" i="16"/>
  <c r="V1011" i="16"/>
  <c r="J1011" i="16" s="1"/>
  <c r="AB1011" i="16"/>
  <c r="V1001" i="16"/>
  <c r="AB1001" i="16"/>
  <c r="G940" i="16"/>
  <c r="AB940" i="16"/>
  <c r="G846" i="16"/>
  <c r="AB712" i="16"/>
  <c r="G712" i="16"/>
  <c r="AB708" i="16"/>
  <c r="G708" i="16"/>
  <c r="G686" i="16"/>
  <c r="G682" i="16"/>
  <c r="AB604" i="16"/>
  <c r="G604" i="16"/>
  <c r="AB602" i="16"/>
  <c r="G602" i="16"/>
  <c r="AB598" i="16"/>
  <c r="G598" i="16"/>
  <c r="AB566" i="16"/>
  <c r="G566" i="16"/>
  <c r="G562" i="16"/>
  <c r="AB562" i="16"/>
  <c r="G540" i="16"/>
  <c r="E540" i="16"/>
  <c r="X540" i="16" s="1"/>
  <c r="F540" i="16"/>
  <c r="H540" i="16"/>
  <c r="I540" i="16"/>
  <c r="F532" i="16"/>
  <c r="J532" i="16"/>
  <c r="E532" i="16"/>
  <c r="X532" i="16" s="1"/>
  <c r="I524" i="16"/>
  <c r="F524" i="16"/>
  <c r="G524" i="16"/>
  <c r="E524" i="16"/>
  <c r="X524" i="16" s="1"/>
  <c r="J516" i="16"/>
  <c r="F516" i="16"/>
  <c r="R516" i="16"/>
  <c r="R504" i="16"/>
  <c r="E504" i="16"/>
  <c r="X504" i="16" s="1"/>
  <c r="J504" i="16"/>
  <c r="I504" i="16"/>
  <c r="G504" i="16"/>
  <c r="F496" i="16"/>
  <c r="E496" i="16"/>
  <c r="X496" i="16" s="1"/>
  <c r="H496" i="16"/>
  <c r="G488" i="16"/>
  <c r="J488" i="16"/>
  <c r="H488" i="16"/>
  <c r="R484" i="16"/>
  <c r="H484" i="16"/>
  <c r="E484" i="16"/>
  <c r="X484" i="16" s="1"/>
  <c r="J484" i="16"/>
  <c r="I484" i="16"/>
  <c r="H472" i="16"/>
  <c r="J472" i="16"/>
  <c r="F472" i="16"/>
  <c r="E464" i="16"/>
  <c r="X464" i="16" s="1"/>
  <c r="G464" i="16"/>
  <c r="H464" i="16"/>
  <c r="R464" i="16"/>
  <c r="I464" i="16"/>
  <c r="F464" i="16"/>
  <c r="J464" i="16"/>
  <c r="R456" i="16"/>
  <c r="J456" i="16"/>
  <c r="H456" i="16"/>
  <c r="E456" i="16"/>
  <c r="X456" i="16" s="1"/>
  <c r="G456" i="16"/>
  <c r="J448" i="16"/>
  <c r="G448" i="16"/>
  <c r="E448" i="16"/>
  <c r="X448" i="16" s="1"/>
  <c r="I440" i="16"/>
  <c r="H440" i="16"/>
  <c r="R440" i="16"/>
  <c r="G440" i="16"/>
  <c r="H432" i="16"/>
  <c r="F432" i="16"/>
  <c r="G432" i="16"/>
  <c r="R432" i="16"/>
  <c r="H424" i="16"/>
  <c r="R424" i="16"/>
  <c r="G424" i="16"/>
  <c r="J424" i="16"/>
  <c r="F424" i="16"/>
  <c r="G416" i="16"/>
  <c r="J416" i="16"/>
  <c r="F412" i="16"/>
  <c r="H412" i="16"/>
  <c r="R412" i="16"/>
  <c r="J412" i="16"/>
  <c r="G408" i="16"/>
  <c r="E408" i="16"/>
  <c r="X408" i="16" s="1"/>
  <c r="I408" i="16"/>
  <c r="F408" i="16"/>
  <c r="I400" i="16"/>
  <c r="G400" i="16"/>
  <c r="H392" i="16"/>
  <c r="F392" i="16"/>
  <c r="G384" i="16"/>
  <c r="F384" i="16"/>
  <c r="H384" i="16"/>
  <c r="J384" i="16"/>
  <c r="H376" i="16"/>
  <c r="E376" i="16"/>
  <c r="X376" i="16" s="1"/>
  <c r="J376" i="16"/>
  <c r="I376" i="16"/>
  <c r="G376" i="16"/>
  <c r="G364" i="16"/>
  <c r="E364" i="16"/>
  <c r="X364" i="16" s="1"/>
  <c r="I364" i="16"/>
  <c r="F364" i="16"/>
  <c r="J364" i="16"/>
  <c r="G356" i="16"/>
  <c r="F356" i="16"/>
  <c r="H356" i="16"/>
  <c r="E356" i="16"/>
  <c r="X356" i="16" s="1"/>
  <c r="F348" i="16"/>
  <c r="R348" i="16"/>
  <c r="I348" i="16"/>
  <c r="E348" i="16"/>
  <c r="X348" i="16" s="1"/>
  <c r="R340" i="16"/>
  <c r="E340" i="16"/>
  <c r="X340" i="16" s="1"/>
  <c r="I340" i="16"/>
  <c r="G340" i="16"/>
  <c r="J332" i="16"/>
  <c r="E332" i="16"/>
  <c r="X332" i="16" s="1"/>
  <c r="G324" i="16"/>
  <c r="J324" i="16"/>
  <c r="H324" i="16"/>
  <c r="F316" i="16"/>
  <c r="F308" i="16"/>
  <c r="R308" i="16"/>
  <c r="H308" i="16"/>
  <c r="H300" i="16"/>
  <c r="F300" i="16"/>
  <c r="H292" i="16"/>
  <c r="F292" i="16"/>
  <c r="R292" i="16"/>
  <c r="H284" i="16"/>
  <c r="R284" i="16"/>
  <c r="G284" i="16"/>
  <c r="R276" i="16"/>
  <c r="H276" i="16"/>
  <c r="F276" i="16"/>
  <c r="F261" i="16"/>
  <c r="G261" i="16"/>
  <c r="H261" i="16"/>
  <c r="R261" i="16"/>
  <c r="F253" i="16"/>
  <c r="F245" i="16"/>
  <c r="R245" i="16"/>
  <c r="G237" i="16"/>
  <c r="G229" i="16"/>
  <c r="R229" i="16"/>
  <c r="F229" i="16"/>
  <c r="F221" i="16"/>
  <c r="R221" i="16"/>
  <c r="H213" i="16"/>
  <c r="R213" i="16"/>
  <c r="G213" i="16"/>
  <c r="F213" i="16"/>
  <c r="R205" i="16"/>
  <c r="H205" i="16"/>
  <c r="R197" i="16"/>
  <c r="G197" i="16"/>
  <c r="H197" i="16"/>
  <c r="H186" i="16"/>
  <c r="G186" i="16"/>
  <c r="F186" i="16"/>
  <c r="R178" i="16"/>
  <c r="H178" i="16"/>
  <c r="H161" i="16"/>
  <c r="G161" i="16"/>
  <c r="G12" i="16"/>
  <c r="R404" i="16"/>
  <c r="R145" i="16"/>
  <c r="G396" i="16"/>
  <c r="H400" i="16"/>
  <c r="G936" i="16"/>
  <c r="R690" i="16"/>
  <c r="H932" i="16"/>
  <c r="F2375" i="16"/>
  <c r="F838" i="16"/>
  <c r="E1425" i="16"/>
  <c r="X1425" i="16" s="1"/>
  <c r="H225" i="16"/>
  <c r="E1353" i="16"/>
  <c r="X1353" i="16" s="1"/>
  <c r="I1591" i="16"/>
  <c r="R1568" i="16"/>
  <c r="G1423" i="16"/>
  <c r="F1044" i="16"/>
  <c r="G904" i="16"/>
  <c r="I488" i="16"/>
  <c r="F468" i="16"/>
  <c r="I468" i="16"/>
  <c r="E424" i="16"/>
  <c r="X424" i="16" s="1"/>
  <c r="R352" i="16"/>
  <c r="E1851" i="16"/>
  <c r="X1851" i="16" s="1"/>
  <c r="E512" i="16"/>
  <c r="X512" i="16" s="1"/>
  <c r="E420" i="16"/>
  <c r="X420" i="16" s="1"/>
  <c r="J408" i="16"/>
  <c r="F504" i="16"/>
  <c r="I496" i="16"/>
  <c r="J476" i="16"/>
  <c r="E436" i="16"/>
  <c r="X436" i="16" s="1"/>
  <c r="J388" i="16"/>
  <c r="E368" i="16"/>
  <c r="X368" i="16" s="1"/>
  <c r="R360" i="16"/>
  <c r="F1343" i="16"/>
  <c r="J452" i="16"/>
  <c r="H332" i="16"/>
  <c r="R324" i="16"/>
  <c r="G858" i="16"/>
  <c r="J480" i="16"/>
  <c r="F448" i="16"/>
  <c r="J392" i="16"/>
  <c r="H1681" i="16"/>
  <c r="R94" i="16"/>
  <c r="F12" i="16"/>
  <c r="F898" i="16"/>
  <c r="G532" i="16"/>
  <c r="H113" i="16"/>
  <c r="R2355" i="16"/>
  <c r="E1334" i="16"/>
  <c r="X1334" i="16" s="1"/>
  <c r="F170" i="16"/>
  <c r="I460" i="16"/>
  <c r="G336" i="16"/>
  <c r="G484" i="16"/>
  <c r="R265" i="16"/>
  <c r="J988" i="16"/>
  <c r="H632" i="16"/>
  <c r="F201" i="16"/>
  <c r="H269" i="16"/>
  <c r="F456" i="16"/>
  <c r="G800" i="16"/>
  <c r="H316" i="16"/>
  <c r="H245" i="16"/>
  <c r="E1384" i="16"/>
  <c r="X1384" i="16" s="1"/>
  <c r="R99" i="16"/>
  <c r="F344" i="16"/>
  <c r="J460" i="16"/>
  <c r="E440" i="16"/>
  <c r="X440" i="16" s="1"/>
  <c r="G27" i="16"/>
  <c r="F156" i="16"/>
  <c r="AB846" i="16"/>
  <c r="V2139" i="16"/>
  <c r="AB2139" i="16"/>
  <c r="V2123" i="16"/>
  <c r="J2123" i="16" s="1"/>
  <c r="AB2123" i="16"/>
  <c r="V2113" i="16"/>
  <c r="F2113" i="16" s="1"/>
  <c r="AB2113" i="16"/>
  <c r="V2110" i="16"/>
  <c r="G2110" i="16" s="1"/>
  <c r="AB2110" i="16"/>
  <c r="V2089" i="16"/>
  <c r="E2089" i="16" s="1"/>
  <c r="X2089" i="16" s="1"/>
  <c r="AB2089" i="16"/>
  <c r="V2086" i="16"/>
  <c r="G2086" i="16" s="1"/>
  <c r="AB2086" i="16"/>
  <c r="AB2261" i="16"/>
  <c r="V2261" i="16"/>
  <c r="R2261" i="16" s="1"/>
  <c r="F2258" i="16"/>
  <c r="J2258" i="16"/>
  <c r="H2258" i="16"/>
  <c r="V2242" i="16"/>
  <c r="AB2242" i="16"/>
  <c r="V2230" i="16"/>
  <c r="AB2230" i="16"/>
  <c r="V2227" i="16"/>
  <c r="V2221" i="16"/>
  <c r="H2221" i="16" s="1"/>
  <c r="V2002" i="16"/>
  <c r="AB2002" i="16"/>
  <c r="V1989" i="16"/>
  <c r="F1989" i="16" s="1"/>
  <c r="AB1989" i="16"/>
  <c r="V1977" i="16"/>
  <c r="G1977" i="16" s="1"/>
  <c r="AB1977" i="16"/>
  <c r="V1974" i="16"/>
  <c r="AB1974" i="16"/>
  <c r="V1971" i="16"/>
  <c r="V1965" i="16"/>
  <c r="H1965" i="16" s="1"/>
  <c r="V1962" i="16"/>
  <c r="G1962" i="16" s="1"/>
  <c r="H2474" i="16"/>
  <c r="H2472" i="16"/>
  <c r="G2472" i="16"/>
  <c r="AB2267" i="16"/>
  <c r="V2267" i="16"/>
  <c r="F2267" i="16" s="1"/>
  <c r="V2241" i="16"/>
  <c r="H2241" i="16" s="1"/>
  <c r="AB2241" i="16"/>
  <c r="V2217" i="16"/>
  <c r="AB2217" i="16"/>
  <c r="V2214" i="16"/>
  <c r="G2214" i="16" s="1"/>
  <c r="AB2214" i="16"/>
  <c r="V2011" i="16"/>
  <c r="R2011" i="16" s="1"/>
  <c r="AB2011" i="16"/>
  <c r="V1995" i="16"/>
  <c r="G1995" i="16" s="1"/>
  <c r="AB1995" i="16"/>
  <c r="V1985" i="16"/>
  <c r="H1985" i="16" s="1"/>
  <c r="AB1985" i="16"/>
  <c r="V1982" i="16"/>
  <c r="AB1982" i="16"/>
  <c r="G1982" i="16"/>
  <c r="J1979" i="16"/>
  <c r="I1979" i="16"/>
  <c r="V1961" i="16"/>
  <c r="AB1961" i="16"/>
  <c r="V1958" i="16"/>
  <c r="AB1958" i="16"/>
  <c r="AB2453" i="16"/>
  <c r="V2453" i="16"/>
  <c r="R2453" i="16" s="1"/>
  <c r="V2437" i="16"/>
  <c r="R2437" i="16" s="1"/>
  <c r="AB2437" i="16"/>
  <c r="V2425" i="16"/>
  <c r="I2425" i="16" s="1"/>
  <c r="AB2425" i="16"/>
  <c r="V2419" i="16"/>
  <c r="H2419" i="16" s="1"/>
  <c r="V2413" i="16"/>
  <c r="R2413" i="16" s="1"/>
  <c r="AB2325" i="16"/>
  <c r="V2325" i="16"/>
  <c r="G2325" i="16" s="1"/>
  <c r="V2309" i="16"/>
  <c r="G2309" i="16" s="1"/>
  <c r="AB2309" i="16"/>
  <c r="V2306" i="16"/>
  <c r="AB2306" i="16"/>
  <c r="V2297" i="16"/>
  <c r="G2297" i="16" s="1"/>
  <c r="AB2297" i="16"/>
  <c r="V2291" i="16"/>
  <c r="J2291" i="16" s="1"/>
  <c r="V2285" i="16"/>
  <c r="E2285" i="16" s="1"/>
  <c r="X2285" i="16" s="1"/>
  <c r="AB2197" i="16"/>
  <c r="V2197" i="16"/>
  <c r="R2197" i="16" s="1"/>
  <c r="V2194" i="16"/>
  <c r="AB2194" i="16"/>
  <c r="V2181" i="16"/>
  <c r="F2181" i="16" s="1"/>
  <c r="AB2181" i="16"/>
  <c r="V2178" i="16"/>
  <c r="AB2178" i="16"/>
  <c r="V2169" i="16"/>
  <c r="R2169" i="16" s="1"/>
  <c r="AB2169" i="16"/>
  <c r="V2166" i="16"/>
  <c r="G2166" i="16"/>
  <c r="V2163" i="16"/>
  <c r="I2163" i="16" s="1"/>
  <c r="V2157" i="16"/>
  <c r="E2157" i="16" s="1"/>
  <c r="X2157" i="16" s="1"/>
  <c r="V2069" i="16"/>
  <c r="R2069" i="16" s="1"/>
  <c r="AB2069" i="16"/>
  <c r="V2053" i="16"/>
  <c r="R2053" i="16" s="1"/>
  <c r="AB2053" i="16"/>
  <c r="V2041" i="16"/>
  <c r="AB2041" i="16"/>
  <c r="V2035" i="16"/>
  <c r="I2035" i="16" s="1"/>
  <c r="V2029" i="16"/>
  <c r="J2029" i="16" s="1"/>
  <c r="AB1941" i="16"/>
  <c r="V1941" i="16"/>
  <c r="J1941" i="16" s="1"/>
  <c r="H1938" i="16"/>
  <c r="J1938" i="16"/>
  <c r="F1938" i="16"/>
  <c r="V1925" i="16"/>
  <c r="F1925" i="16" s="1"/>
  <c r="AB1925" i="16"/>
  <c r="V1910" i="16"/>
  <c r="G1910" i="16" s="1"/>
  <c r="AB1910" i="16"/>
  <c r="V1907" i="16"/>
  <c r="E1907" i="16" s="1"/>
  <c r="X1907" i="16" s="1"/>
  <c r="V1901" i="16"/>
  <c r="H1901" i="16" s="1"/>
  <c r="AB1807" i="16"/>
  <c r="V1807" i="16"/>
  <c r="R1807" i="16" s="1"/>
  <c r="V1803" i="16"/>
  <c r="R1803" i="16" s="1"/>
  <c r="AB1803" i="16"/>
  <c r="V1771" i="16"/>
  <c r="I1771" i="16" s="1"/>
  <c r="AB1771" i="16"/>
  <c r="V1741" i="16"/>
  <c r="G1741" i="16" s="1"/>
  <c r="AB1741" i="16"/>
  <c r="J1722" i="16"/>
  <c r="I1722" i="16"/>
  <c r="V1709" i="16"/>
  <c r="H1709" i="16" s="1"/>
  <c r="AB1709" i="16"/>
  <c r="V1699" i="16"/>
  <c r="R1699" i="16" s="1"/>
  <c r="AB1699" i="16"/>
  <c r="V1690" i="16"/>
  <c r="J1690" i="16" s="1"/>
  <c r="AB1690" i="16"/>
  <c r="V1551" i="16"/>
  <c r="AB1551" i="16"/>
  <c r="V1547" i="16"/>
  <c r="J1547" i="16" s="1"/>
  <c r="AB1547" i="16"/>
  <c r="AB1519" i="16"/>
  <c r="V1519" i="16"/>
  <c r="V1515" i="16"/>
  <c r="F1515" i="16" s="1"/>
  <c r="AB1515" i="16"/>
  <c r="V1485" i="16"/>
  <c r="F1485" i="16" s="1"/>
  <c r="AB1485" i="16"/>
  <c r="V1475" i="16"/>
  <c r="E1475" i="16" s="1"/>
  <c r="X1475" i="16" s="1"/>
  <c r="AB1475" i="16"/>
  <c r="V1466" i="16"/>
  <c r="AB1466" i="16"/>
  <c r="V1460" i="16"/>
  <c r="F1460" i="16" s="1"/>
  <c r="AB1460" i="16"/>
  <c r="V1453" i="16"/>
  <c r="I1453" i="16" s="1"/>
  <c r="AB1453" i="16"/>
  <c r="AB2459" i="16"/>
  <c r="V2459" i="16"/>
  <c r="V2443" i="16"/>
  <c r="J2443" i="16" s="1"/>
  <c r="AB2443" i="16"/>
  <c r="AB2331" i="16"/>
  <c r="V2331" i="16"/>
  <c r="H2331" i="16" s="1"/>
  <c r="V2315" i="16"/>
  <c r="H2315" i="16" s="1"/>
  <c r="AB2315" i="16"/>
  <c r="V2278" i="16"/>
  <c r="AB2278" i="16"/>
  <c r="AB2203" i="16"/>
  <c r="V2203" i="16"/>
  <c r="H2203" i="16" s="1"/>
  <c r="V2187" i="16"/>
  <c r="E2187" i="16" s="1"/>
  <c r="X2187" i="16" s="1"/>
  <c r="AB2187" i="16"/>
  <c r="V2150" i="16"/>
  <c r="AB2150" i="16"/>
  <c r="V2075" i="16"/>
  <c r="I2075" i="16" s="1"/>
  <c r="AB2075" i="16"/>
  <c r="V2059" i="16"/>
  <c r="R2059" i="16" s="1"/>
  <c r="AB2059" i="16"/>
  <c r="V2049" i="16"/>
  <c r="R2049" i="16" s="1"/>
  <c r="AB2049" i="16"/>
  <c r="V2046" i="16"/>
  <c r="G2046" i="16" s="1"/>
  <c r="V2025" i="16"/>
  <c r="G2025" i="16" s="1"/>
  <c r="V2022" i="16"/>
  <c r="G2022" i="16" s="1"/>
  <c r="AB2022" i="16"/>
  <c r="V1931" i="16"/>
  <c r="H1931" i="16" s="1"/>
  <c r="AB1931" i="16"/>
  <c r="V1921" i="16"/>
  <c r="I1921" i="16" s="1"/>
  <c r="AB1921" i="16"/>
  <c r="V1918" i="16"/>
  <c r="G1918" i="16" s="1"/>
  <c r="AB1918" i="16"/>
  <c r="V1897" i="16"/>
  <c r="I1897" i="16" s="1"/>
  <c r="AB1897" i="16"/>
  <c r="V1894" i="16"/>
  <c r="G1894" i="16" s="1"/>
  <c r="AB1813" i="16"/>
  <c r="V1813" i="16"/>
  <c r="H1813" i="16" s="1"/>
  <c r="V1767" i="16"/>
  <c r="F1767" i="16" s="1"/>
  <c r="AB1767" i="16"/>
  <c r="V1764" i="16"/>
  <c r="R1764" i="16" s="1"/>
  <c r="AB1764" i="16"/>
  <c r="V1755" i="16"/>
  <c r="AB1755" i="16"/>
  <c r="V1740" i="16"/>
  <c r="J1740" i="16" s="1"/>
  <c r="AB1740" i="16"/>
  <c r="V1730" i="16"/>
  <c r="AB1730" i="16"/>
  <c r="V1557" i="16"/>
  <c r="E1557" i="16" s="1"/>
  <c r="X1557" i="16" s="1"/>
  <c r="AB1557" i="16"/>
  <c r="AB1525" i="16"/>
  <c r="V1525" i="16"/>
  <c r="R1525" i="16" s="1"/>
  <c r="V1511" i="16"/>
  <c r="AB1511" i="16"/>
  <c r="V1484" i="16"/>
  <c r="E1484" i="16" s="1"/>
  <c r="X1484" i="16" s="1"/>
  <c r="AB1484" i="16"/>
  <c r="F1474" i="16"/>
  <c r="J1474" i="16"/>
  <c r="E1474" i="16"/>
  <c r="X1474" i="16" s="1"/>
  <c r="V2402" i="16"/>
  <c r="H2402" i="16" s="1"/>
  <c r="AB2402" i="16"/>
  <c r="V2338" i="16"/>
  <c r="H2338" i="16" s="1"/>
  <c r="AB2338" i="16"/>
  <c r="V2326" i="16"/>
  <c r="G2326" i="16" s="1"/>
  <c r="V2274" i="16"/>
  <c r="AB2274" i="16"/>
  <c r="V2210" i="16"/>
  <c r="AB2210" i="16"/>
  <c r="V2146" i="16"/>
  <c r="AB2146" i="16"/>
  <c r="V2134" i="16"/>
  <c r="AB2134" i="16"/>
  <c r="V2082" i="16"/>
  <c r="AB2082" i="16"/>
  <c r="V2070" i="16"/>
  <c r="AB2070" i="16"/>
  <c r="V2018" i="16"/>
  <c r="AB2018" i="16"/>
  <c r="V2006" i="16"/>
  <c r="AB2006" i="16"/>
  <c r="F1954" i="16"/>
  <c r="R1954" i="16"/>
  <c r="E1954" i="16"/>
  <c r="X1954" i="16" s="1"/>
  <c r="V1942" i="16"/>
  <c r="G1942" i="16" s="1"/>
  <c r="V1930" i="16"/>
  <c r="J1930" i="16" s="1"/>
  <c r="E1890" i="16"/>
  <c r="X1890" i="16" s="1"/>
  <c r="J1890" i="16"/>
  <c r="V1878" i="16"/>
  <c r="V1773" i="16"/>
  <c r="H1773" i="16" s="1"/>
  <c r="AB1773" i="16"/>
  <c r="V1763" i="16"/>
  <c r="J1763" i="16" s="1"/>
  <c r="AB1763" i="16"/>
  <c r="V1760" i="16"/>
  <c r="G1760" i="16" s="1"/>
  <c r="V1754" i="16"/>
  <c r="AB1754" i="16"/>
  <c r="V1739" i="16"/>
  <c r="G1739" i="16" s="1"/>
  <c r="AB1739" i="16"/>
  <c r="R1658" i="16"/>
  <c r="E1658" i="16"/>
  <c r="X1658" i="16" s="1"/>
  <c r="V1611" i="16"/>
  <c r="H1611" i="16" s="1"/>
  <c r="AB1611" i="16"/>
  <c r="AB1583" i="16"/>
  <c r="V1583" i="16"/>
  <c r="I1583" i="16" s="1"/>
  <c r="V1579" i="16"/>
  <c r="AB1579" i="16"/>
  <c r="V1549" i="16"/>
  <c r="F1549" i="16" s="1"/>
  <c r="AB1549" i="16"/>
  <c r="V1539" i="16"/>
  <c r="AB1539" i="16"/>
  <c r="V1530" i="16"/>
  <c r="E1530" i="16" s="1"/>
  <c r="X1530" i="16" s="1"/>
  <c r="AB1530" i="16"/>
  <c r="V1498" i="16"/>
  <c r="G1498" i="16" s="1"/>
  <c r="V1483" i="16"/>
  <c r="AB1483" i="16"/>
  <c r="AB1455" i="16"/>
  <c r="V1455" i="16"/>
  <c r="V1451" i="16"/>
  <c r="J1451" i="16" s="1"/>
  <c r="AB1451" i="16"/>
  <c r="V1421" i="16"/>
  <c r="AB1421" i="16"/>
  <c r="V1411" i="16"/>
  <c r="I1411" i="16" s="1"/>
  <c r="AB1411" i="16"/>
  <c r="AB1322" i="16"/>
  <c r="V1322" i="16"/>
  <c r="G1322" i="16" s="1"/>
  <c r="V1300" i="16"/>
  <c r="AB1300" i="16"/>
  <c r="J1296" i="16"/>
  <c r="E1296" i="16"/>
  <c r="X1296" i="16" s="1"/>
  <c r="V1283" i="16"/>
  <c r="F1283" i="16" s="1"/>
  <c r="AB1283" i="16"/>
  <c r="V1279" i="16"/>
  <c r="J1279" i="16" s="1"/>
  <c r="AB1279" i="16"/>
  <c r="V1273" i="16"/>
  <c r="F1273" i="16" s="1"/>
  <c r="AB1273" i="16"/>
  <c r="V1235" i="16"/>
  <c r="AB1235" i="16"/>
  <c r="F1228" i="16"/>
  <c r="E1228" i="16"/>
  <c r="X1228" i="16" s="1"/>
  <c r="V1216" i="16"/>
  <c r="AB1216" i="16"/>
  <c r="V1195" i="16"/>
  <c r="G1195" i="16" s="1"/>
  <c r="AB1195" i="16"/>
  <c r="E1172" i="16"/>
  <c r="X1172" i="16" s="1"/>
  <c r="G1172" i="16"/>
  <c r="AB2405" i="16"/>
  <c r="V2438" i="16"/>
  <c r="G2438" i="16" s="1"/>
  <c r="H2374" i="16"/>
  <c r="I2374" i="16"/>
  <c r="F2374" i="16"/>
  <c r="F2118" i="16"/>
  <c r="H2118" i="16"/>
  <c r="G2087" i="16"/>
  <c r="R2087" i="16"/>
  <c r="I2054" i="16"/>
  <c r="J2054" i="16"/>
  <c r="R2054" i="16"/>
  <c r="V1950" i="16"/>
  <c r="AB1950" i="16"/>
  <c r="F1926" i="16"/>
  <c r="I1926" i="16"/>
  <c r="V1886" i="16"/>
  <c r="AB1886" i="16"/>
  <c r="V1835" i="16"/>
  <c r="V1822" i="16"/>
  <c r="AB1822" i="16"/>
  <c r="H1810" i="16"/>
  <c r="F1810" i="16"/>
  <c r="R1810" i="16"/>
  <c r="V1703" i="16"/>
  <c r="AB1703" i="16"/>
  <c r="R1682" i="16"/>
  <c r="E1682" i="16"/>
  <c r="X1682" i="16" s="1"/>
  <c r="AB1589" i="16"/>
  <c r="V1589" i="16"/>
  <c r="H1589" i="16" s="1"/>
  <c r="V1554" i="16"/>
  <c r="G1554" i="16" s="1"/>
  <c r="R1538" i="16"/>
  <c r="F1538" i="16"/>
  <c r="AB1461" i="16"/>
  <c r="V1461" i="16"/>
  <c r="E1461" i="16" s="1"/>
  <c r="X1461" i="16" s="1"/>
  <c r="R1457" i="16"/>
  <c r="G1457" i="16"/>
  <c r="I1426" i="16"/>
  <c r="R1426" i="16"/>
  <c r="H1324" i="16"/>
  <c r="G1324" i="16"/>
  <c r="V1289" i="16"/>
  <c r="F1289" i="16" s="1"/>
  <c r="AB1289" i="16"/>
  <c r="AB1258" i="16"/>
  <c r="V1258" i="16"/>
  <c r="V1079" i="16"/>
  <c r="G1079" i="16" s="1"/>
  <c r="AB1079" i="16"/>
  <c r="V1073" i="16"/>
  <c r="J1073" i="16" s="1"/>
  <c r="AB1073" i="16"/>
  <c r="V1023" i="16"/>
  <c r="J1023" i="16" s="1"/>
  <c r="AB1023" i="16"/>
  <c r="V1017" i="16"/>
  <c r="E1017" i="16" s="1"/>
  <c r="X1017" i="16" s="1"/>
  <c r="AB1017" i="16"/>
  <c r="AB1251" i="16"/>
  <c r="AB1148" i="16"/>
  <c r="AB1057" i="16"/>
  <c r="V1607" i="16"/>
  <c r="G1607" i="16" s="1"/>
  <c r="AB1607" i="16"/>
  <c r="V1543" i="16"/>
  <c r="J1543" i="16" s="1"/>
  <c r="AB1543" i="16"/>
  <c r="V1479" i="16"/>
  <c r="AB1479" i="16"/>
  <c r="V1415" i="16"/>
  <c r="J1415" i="16" s="1"/>
  <c r="AB1415" i="16"/>
  <c r="V1351" i="16"/>
  <c r="F1351" i="16" s="1"/>
  <c r="AB1351" i="16"/>
  <c r="V1335" i="16"/>
  <c r="R1335" i="16" s="1"/>
  <c r="AB1335" i="16"/>
  <c r="V1329" i="16"/>
  <c r="F1329" i="16" s="1"/>
  <c r="AB1329" i="16"/>
  <c r="V1161" i="16"/>
  <c r="H1161" i="16" s="1"/>
  <c r="AB1161" i="16"/>
  <c r="AB1130" i="16"/>
  <c r="V1130" i="16"/>
  <c r="G2405" i="16"/>
  <c r="R2405" i="16"/>
  <c r="F2405" i="16"/>
  <c r="H2357" i="16"/>
  <c r="G2357" i="16"/>
  <c r="R2357" i="16"/>
  <c r="F2357" i="16"/>
  <c r="G2349" i="16"/>
  <c r="E2349" i="16"/>
  <c r="X2349" i="16" s="1"/>
  <c r="R2341" i="16"/>
  <c r="I2341" i="16"/>
  <c r="F2333" i="16"/>
  <c r="R2333" i="16"/>
  <c r="R2317" i="16"/>
  <c r="E2317" i="16"/>
  <c r="X2317" i="16" s="1"/>
  <c r="H2317" i="16"/>
  <c r="G2301" i="16"/>
  <c r="I2301" i="16"/>
  <c r="F2253" i="16"/>
  <c r="R2253" i="16"/>
  <c r="J2253" i="16"/>
  <c r="I2253" i="16"/>
  <c r="I2245" i="16"/>
  <c r="E2245" i="16"/>
  <c r="X2245" i="16" s="1"/>
  <c r="G2189" i="16"/>
  <c r="F2189" i="16"/>
  <c r="H2173" i="16"/>
  <c r="I2173" i="16"/>
  <c r="E2173" i="16"/>
  <c r="X2173" i="16" s="1"/>
  <c r="J2141" i="16"/>
  <c r="G2141" i="16"/>
  <c r="E2133" i="16"/>
  <c r="X2133" i="16" s="1"/>
  <c r="F2109" i="16"/>
  <c r="G2109" i="16"/>
  <c r="E2109" i="16"/>
  <c r="X2109" i="16" s="1"/>
  <c r="G2085" i="16"/>
  <c r="E2085" i="16"/>
  <c r="X2085" i="16" s="1"/>
  <c r="G2077" i="16"/>
  <c r="J2077" i="16"/>
  <c r="I2061" i="16"/>
  <c r="G2061" i="16"/>
  <c r="J2061" i="16"/>
  <c r="R2061" i="16"/>
  <c r="G2045" i="16"/>
  <c r="J2045" i="16"/>
  <c r="R1992" i="16"/>
  <c r="F1992" i="16"/>
  <c r="G1992" i="16"/>
  <c r="E1992" i="16"/>
  <c r="X1992" i="16" s="1"/>
  <c r="F1984" i="16"/>
  <c r="E1984" i="16"/>
  <c r="X1984" i="16" s="1"/>
  <c r="J1984" i="16"/>
  <c r="G1984" i="16"/>
  <c r="I1984" i="16"/>
  <c r="R1984" i="16"/>
  <c r="H1976" i="16"/>
  <c r="R1976" i="16"/>
  <c r="F1976" i="16"/>
  <c r="E1976" i="16"/>
  <c r="X1976" i="16" s="1"/>
  <c r="G1968" i="16"/>
  <c r="R1968" i="16"/>
  <c r="J1960" i="16"/>
  <c r="F1960" i="16"/>
  <c r="E1960" i="16"/>
  <c r="X1960" i="16" s="1"/>
  <c r="G1957" i="16"/>
  <c r="J1957" i="16"/>
  <c r="G1952" i="16"/>
  <c r="H1952" i="16"/>
  <c r="J1952" i="16"/>
  <c r="E1936" i="16"/>
  <c r="X1936" i="16" s="1"/>
  <c r="R1936" i="16"/>
  <c r="H1936" i="16"/>
  <c r="H1928" i="16"/>
  <c r="J1928" i="16"/>
  <c r="I1928" i="16"/>
  <c r="E1928" i="16"/>
  <c r="X1928" i="16" s="1"/>
  <c r="F1928" i="16"/>
  <c r="F1920" i="16"/>
  <c r="J1920" i="16"/>
  <c r="G1920" i="16"/>
  <c r="H1920" i="16"/>
  <c r="F1912" i="16"/>
  <c r="H1912" i="16"/>
  <c r="G1909" i="16"/>
  <c r="I1909" i="16"/>
  <c r="J1904" i="16"/>
  <c r="I1904" i="16"/>
  <c r="R1904" i="16"/>
  <c r="G1896" i="16"/>
  <c r="E1896" i="16"/>
  <c r="X1896" i="16" s="1"/>
  <c r="F1896" i="16"/>
  <c r="G1888" i="16"/>
  <c r="I1888" i="16"/>
  <c r="R1888" i="16"/>
  <c r="F1888" i="16"/>
  <c r="H1885" i="16"/>
  <c r="J1885" i="16"/>
  <c r="F1880" i="16"/>
  <c r="G1880" i="16"/>
  <c r="H1880" i="16"/>
  <c r="I1880" i="16"/>
  <c r="E1880" i="16"/>
  <c r="X1880" i="16" s="1"/>
  <c r="G1872" i="16"/>
  <c r="F1872" i="16"/>
  <c r="I1872" i="16"/>
  <c r="H1872" i="16"/>
  <c r="F1869" i="16"/>
  <c r="E1869" i="16"/>
  <c r="X1869" i="16" s="1"/>
  <c r="H1864" i="16"/>
  <c r="F1864" i="16"/>
  <c r="J1856" i="16"/>
  <c r="R1856" i="16"/>
  <c r="I1856" i="16"/>
  <c r="E1856" i="16"/>
  <c r="X1856" i="16" s="1"/>
  <c r="G1856" i="16"/>
  <c r="H1856" i="16"/>
  <c r="E1848" i="16"/>
  <c r="X1848" i="16" s="1"/>
  <c r="H1848" i="16"/>
  <c r="J1848" i="16"/>
  <c r="G1845" i="16"/>
  <c r="J1840" i="16"/>
  <c r="G1840" i="16"/>
  <c r="R1840" i="16"/>
  <c r="F1840" i="16"/>
  <c r="G1832" i="16"/>
  <c r="E1832" i="16"/>
  <c r="X1832" i="16" s="1"/>
  <c r="J1832" i="16"/>
  <c r="F1832" i="16"/>
  <c r="R1832" i="16"/>
  <c r="E1824" i="16"/>
  <c r="X1824" i="16" s="1"/>
  <c r="I1824" i="16"/>
  <c r="R1824" i="16"/>
  <c r="F1824" i="16"/>
  <c r="H1824" i="16"/>
  <c r="G1816" i="16"/>
  <c r="R1816" i="16"/>
  <c r="F1816" i="16"/>
  <c r="I1800" i="16"/>
  <c r="R1800" i="16"/>
  <c r="G1800" i="16"/>
  <c r="J1800" i="16"/>
  <c r="E1800" i="16"/>
  <c r="X1800" i="16" s="1"/>
  <c r="G1792" i="16"/>
  <c r="E1792" i="16"/>
  <c r="X1792" i="16" s="1"/>
  <c r="I1792" i="16"/>
  <c r="F1792" i="16"/>
  <c r="G1789" i="16"/>
  <c r="R1789" i="16"/>
  <c r="J1784" i="16"/>
  <c r="E1784" i="16"/>
  <c r="X1784" i="16" s="1"/>
  <c r="H1784" i="16"/>
  <c r="I1784" i="16"/>
  <c r="G1784" i="16"/>
  <c r="H1781" i="16"/>
  <c r="I1781" i="16"/>
  <c r="J1776" i="16"/>
  <c r="I1776" i="16"/>
  <c r="E1776" i="16"/>
  <c r="X1776" i="16" s="1"/>
  <c r="F1776" i="16"/>
  <c r="R1776" i="16"/>
  <c r="G1768" i="16"/>
  <c r="H1768" i="16"/>
  <c r="F1768" i="16"/>
  <c r="R1768" i="16"/>
  <c r="F1757" i="16"/>
  <c r="I1757" i="16"/>
  <c r="J1752" i="16"/>
  <c r="I1752" i="16"/>
  <c r="F1752" i="16"/>
  <c r="E1752" i="16"/>
  <c r="X1752" i="16" s="1"/>
  <c r="R1752" i="16"/>
  <c r="G1752" i="16"/>
  <c r="F1744" i="16"/>
  <c r="G1744" i="16"/>
  <c r="J1744" i="16"/>
  <c r="R1744" i="16"/>
  <c r="R1736" i="16"/>
  <c r="E1736" i="16"/>
  <c r="X1736" i="16" s="1"/>
  <c r="I1736" i="16"/>
  <c r="J1736" i="16"/>
  <c r="F1736" i="16"/>
  <c r="H1736" i="16"/>
  <c r="R1728" i="16"/>
  <c r="G1728" i="16"/>
  <c r="H1720" i="16"/>
  <c r="G1720" i="16"/>
  <c r="H1712" i="16"/>
  <c r="E1712" i="16"/>
  <c r="X1712" i="16" s="1"/>
  <c r="R1712" i="16"/>
  <c r="I1712" i="16"/>
  <c r="J1712" i="16"/>
  <c r="R1704" i="16"/>
  <c r="J1704" i="16"/>
  <c r="H1704" i="16"/>
  <c r="J1696" i="16"/>
  <c r="G1696" i="16"/>
  <c r="R1696" i="16"/>
  <c r="I1696" i="16"/>
  <c r="H1696" i="16"/>
  <c r="R1688" i="16"/>
  <c r="F1688" i="16"/>
  <c r="I1688" i="16"/>
  <c r="H1688" i="16"/>
  <c r="E1688" i="16"/>
  <c r="X1688" i="16" s="1"/>
  <c r="G1688" i="16"/>
  <c r="E1680" i="16"/>
  <c r="X1680" i="16" s="1"/>
  <c r="H1680" i="16"/>
  <c r="F1680" i="16"/>
  <c r="G1680" i="16"/>
  <c r="I1680" i="16"/>
  <c r="J1680" i="16"/>
  <c r="G1677" i="16"/>
  <c r="F1677" i="16"/>
  <c r="I1672" i="16"/>
  <c r="H1672" i="16"/>
  <c r="G1672" i="16"/>
  <c r="E1672" i="16"/>
  <c r="X1672" i="16" s="1"/>
  <c r="J1672" i="16"/>
  <c r="F1672" i="16"/>
  <c r="G1669" i="16"/>
  <c r="R1669" i="16"/>
  <c r="J1664" i="16"/>
  <c r="F1664" i="16"/>
  <c r="H1664" i="16"/>
  <c r="E1656" i="16"/>
  <c r="X1656" i="16" s="1"/>
  <c r="I1656" i="16"/>
  <c r="F1656" i="16"/>
  <c r="R1656" i="16"/>
  <c r="H1656" i="16"/>
  <c r="R1648" i="16"/>
  <c r="H1648" i="16"/>
  <c r="G1648" i="16"/>
  <c r="F1648" i="16"/>
  <c r="E1648" i="16"/>
  <c r="X1648" i="16" s="1"/>
  <c r="I1648" i="16"/>
  <c r="G1640" i="16"/>
  <c r="H1640" i="16"/>
  <c r="R1640" i="16"/>
  <c r="J1632" i="16"/>
  <c r="E1632" i="16"/>
  <c r="X1632" i="16" s="1"/>
  <c r="I1632" i="16"/>
  <c r="G1632" i="16"/>
  <c r="H1624" i="16"/>
  <c r="F1624" i="16"/>
  <c r="J1624" i="16"/>
  <c r="E1624" i="16"/>
  <c r="X1624" i="16" s="1"/>
  <c r="G1624" i="16"/>
  <c r="J1616" i="16"/>
  <c r="H1616" i="16"/>
  <c r="F1616" i="16"/>
  <c r="G1616" i="16"/>
  <c r="I1616" i="16"/>
  <c r="G1608" i="16"/>
  <c r="I1608" i="16"/>
  <c r="E1608" i="16"/>
  <c r="X1608" i="16" s="1"/>
  <c r="R1608" i="16"/>
  <c r="J1608" i="16"/>
  <c r="E1605" i="16"/>
  <c r="X1605" i="16" s="1"/>
  <c r="F1605" i="16"/>
  <c r="H1600" i="16"/>
  <c r="R1600" i="16"/>
  <c r="G1600" i="16"/>
  <c r="J1600" i="16"/>
  <c r="E1600" i="16"/>
  <c r="X1600" i="16" s="1"/>
  <c r="F1592" i="16"/>
  <c r="R1592" i="16"/>
  <c r="E1592" i="16"/>
  <c r="X1592" i="16" s="1"/>
  <c r="I1592" i="16"/>
  <c r="F1584" i="16"/>
  <c r="I1584" i="16"/>
  <c r="E1584" i="16"/>
  <c r="X1584" i="16" s="1"/>
  <c r="R1576" i="16"/>
  <c r="E1576" i="16"/>
  <c r="X1576" i="16" s="1"/>
  <c r="G1576" i="16"/>
  <c r="H1576" i="16"/>
  <c r="F1576" i="16"/>
  <c r="I1576" i="16"/>
  <c r="J1565" i="16"/>
  <c r="R1565" i="16"/>
  <c r="E1560" i="16"/>
  <c r="X1560" i="16" s="1"/>
  <c r="H1560" i="16"/>
  <c r="J1560" i="16"/>
  <c r="F1560" i="16"/>
  <c r="I1560" i="16"/>
  <c r="R1552" i="16"/>
  <c r="J1552" i="16"/>
  <c r="F1552" i="16"/>
  <c r="I1552" i="16"/>
  <c r="J1544" i="16"/>
  <c r="I1544" i="16"/>
  <c r="H1544" i="16"/>
  <c r="E1544" i="16"/>
  <c r="X1544" i="16" s="1"/>
  <c r="G1544" i="16"/>
  <c r="E1541" i="16"/>
  <c r="X1541" i="16" s="1"/>
  <c r="H1541" i="16"/>
  <c r="F1541" i="16"/>
  <c r="J1536" i="16"/>
  <c r="I1536" i="16"/>
  <c r="R1536" i="16"/>
  <c r="E1536" i="16"/>
  <c r="X1536" i="16" s="1"/>
  <c r="G1536" i="16"/>
  <c r="I1528" i="16"/>
  <c r="E1528" i="16"/>
  <c r="X1528" i="16" s="1"/>
  <c r="J1528" i="16"/>
  <c r="F1528" i="16"/>
  <c r="R1528" i="16"/>
  <c r="H1528" i="16"/>
  <c r="R1520" i="16"/>
  <c r="G1520" i="16"/>
  <c r="I1520" i="16"/>
  <c r="E1520" i="16"/>
  <c r="X1520" i="16" s="1"/>
  <c r="H1512" i="16"/>
  <c r="F1512" i="16"/>
  <c r="G1512" i="16"/>
  <c r="J1512" i="16"/>
  <c r="R1512" i="16"/>
  <c r="G1504" i="16"/>
  <c r="H1504" i="16"/>
  <c r="E1504" i="16"/>
  <c r="X1504" i="16" s="1"/>
  <c r="J1504" i="16"/>
  <c r="G1496" i="16"/>
  <c r="E1496" i="16"/>
  <c r="X1496" i="16" s="1"/>
  <c r="H1496" i="16"/>
  <c r="F1496" i="16"/>
  <c r="J1496" i="16"/>
  <c r="I1488" i="16"/>
  <c r="F1488" i="16"/>
  <c r="G1480" i="16"/>
  <c r="H1480" i="16"/>
  <c r="G1477" i="16"/>
  <c r="E1477" i="16"/>
  <c r="X1477" i="16" s="1"/>
  <c r="F1472" i="16"/>
  <c r="E1472" i="16"/>
  <c r="X1472" i="16" s="1"/>
  <c r="H1472" i="16"/>
  <c r="I1472" i="16"/>
  <c r="G1456" i="16"/>
  <c r="E1456" i="16"/>
  <c r="X1456" i="16" s="1"/>
  <c r="R1456" i="16"/>
  <c r="R1448" i="16"/>
  <c r="F1448" i="16"/>
  <c r="J1448" i="16"/>
  <c r="I1448" i="16"/>
  <c r="H1448" i="16"/>
  <c r="E1448" i="16"/>
  <c r="X1448" i="16" s="1"/>
  <c r="I1440" i="16"/>
  <c r="G1440" i="16"/>
  <c r="I1432" i="16"/>
  <c r="G1432" i="16"/>
  <c r="I1424" i="16"/>
  <c r="F1424" i="16"/>
  <c r="R1424" i="16"/>
  <c r="J1424" i="16"/>
  <c r="G1424" i="16"/>
  <c r="H1416" i="16"/>
  <c r="F1416" i="16"/>
  <c r="R1416" i="16"/>
  <c r="G1416" i="16"/>
  <c r="I1416" i="16"/>
  <c r="G1413" i="16"/>
  <c r="I1413" i="16"/>
  <c r="J1413" i="16"/>
  <c r="H1408" i="16"/>
  <c r="G1408" i="16"/>
  <c r="F1408" i="16"/>
  <c r="R1408" i="16"/>
  <c r="I1400" i="16"/>
  <c r="R1400" i="16"/>
  <c r="J1400" i="16"/>
  <c r="H1400" i="16"/>
  <c r="F1400" i="16"/>
  <c r="F1392" i="16"/>
  <c r="H1392" i="16"/>
  <c r="I1392" i="16"/>
  <c r="E1392" i="16"/>
  <c r="X1392" i="16" s="1"/>
  <c r="G1389" i="16"/>
  <c r="J1389" i="16"/>
  <c r="F1384" i="16"/>
  <c r="R1384" i="16"/>
  <c r="F1376" i="16"/>
  <c r="E1376" i="16"/>
  <c r="X1376" i="16" s="1"/>
  <c r="I1376" i="16"/>
  <c r="J1376" i="16"/>
  <c r="R1376" i="16"/>
  <c r="E1373" i="16"/>
  <c r="X1373" i="16" s="1"/>
  <c r="F1373" i="16"/>
  <c r="G1373" i="16"/>
  <c r="I1373" i="16"/>
  <c r="H1373" i="16"/>
  <c r="J1368" i="16"/>
  <c r="H1368" i="16"/>
  <c r="G1365" i="16"/>
  <c r="J1365" i="16"/>
  <c r="H1360" i="16"/>
  <c r="G1360" i="16"/>
  <c r="R1360" i="16"/>
  <c r="F1360" i="16"/>
  <c r="J1360" i="16"/>
  <c r="J1352" i="16"/>
  <c r="F1352" i="16"/>
  <c r="E1352" i="16"/>
  <c r="X1352" i="16" s="1"/>
  <c r="G1352" i="16"/>
  <c r="H1344" i="16"/>
  <c r="E1344" i="16"/>
  <c r="X1344" i="16" s="1"/>
  <c r="R1344" i="16"/>
  <c r="G1344" i="16"/>
  <c r="R1332" i="16"/>
  <c r="J1332" i="16"/>
  <c r="G1332" i="16"/>
  <c r="I1332" i="16"/>
  <c r="H1332" i="16"/>
  <c r="E1332" i="16"/>
  <c r="X1332" i="16" s="1"/>
  <c r="G1323" i="16"/>
  <c r="I1323" i="16"/>
  <c r="E1320" i="16"/>
  <c r="X1320" i="16" s="1"/>
  <c r="J1320" i="16"/>
  <c r="R1320" i="16"/>
  <c r="H1320" i="16"/>
  <c r="G1320" i="16"/>
  <c r="H1310" i="16"/>
  <c r="I1310" i="16"/>
  <c r="G1310" i="16"/>
  <c r="E1310" i="16"/>
  <c r="X1310" i="16" s="1"/>
  <c r="F1310" i="16"/>
  <c r="G1304" i="16"/>
  <c r="R1304" i="16"/>
  <c r="I1304" i="16"/>
  <c r="G1294" i="16"/>
  <c r="H1294" i="16"/>
  <c r="R1294" i="16"/>
  <c r="F1294" i="16"/>
  <c r="G1279" i="16"/>
  <c r="G1276" i="16"/>
  <c r="I1276" i="16"/>
  <c r="E1260" i="16"/>
  <c r="X1260" i="16" s="1"/>
  <c r="I1260" i="16"/>
  <c r="J1260" i="16"/>
  <c r="R1260" i="16"/>
  <c r="F1254" i="16"/>
  <c r="I1254" i="16"/>
  <c r="G1254" i="16"/>
  <c r="H1254" i="16"/>
  <c r="G1248" i="16"/>
  <c r="F1248" i="16"/>
  <c r="R1248" i="16"/>
  <c r="H1238" i="16"/>
  <c r="F1238" i="16"/>
  <c r="G1238" i="16"/>
  <c r="F1232" i="16"/>
  <c r="J1232" i="16"/>
  <c r="R1232" i="16"/>
  <c r="E1232" i="16"/>
  <c r="X1232" i="16" s="1"/>
  <c r="H1232" i="16"/>
  <c r="J1220" i="16"/>
  <c r="F1220" i="16"/>
  <c r="E1220" i="16"/>
  <c r="X1220" i="16" s="1"/>
  <c r="G1220" i="16"/>
  <c r="I1220" i="16"/>
  <c r="J1217" i="16"/>
  <c r="E1217" i="16"/>
  <c r="X1217" i="16" s="1"/>
  <c r="G1211" i="16"/>
  <c r="R1211" i="16"/>
  <c r="J1207" i="16"/>
  <c r="I1207" i="16"/>
  <c r="J1204" i="16"/>
  <c r="F1204" i="16"/>
  <c r="I1204" i="16"/>
  <c r="H1204" i="16"/>
  <c r="R1204" i="16"/>
  <c r="G1201" i="16"/>
  <c r="H1201" i="16"/>
  <c r="E1192" i="16"/>
  <c r="X1192" i="16" s="1"/>
  <c r="J1192" i="16"/>
  <c r="H1192" i="16"/>
  <c r="I1192" i="16"/>
  <c r="G1192" i="16"/>
  <c r="R1192" i="16"/>
  <c r="F1182" i="16"/>
  <c r="I1182" i="16"/>
  <c r="G1182" i="16"/>
  <c r="R1176" i="16"/>
  <c r="E1148" i="16"/>
  <c r="X1148" i="16" s="1"/>
  <c r="H1148" i="16"/>
  <c r="F1148" i="16"/>
  <c r="I1148" i="16"/>
  <c r="R1148" i="16"/>
  <c r="G1145" i="16"/>
  <c r="F1145" i="16"/>
  <c r="R1132" i="16"/>
  <c r="H1132" i="16"/>
  <c r="E1132" i="16"/>
  <c r="X1132" i="16" s="1"/>
  <c r="G1132" i="16"/>
  <c r="I1126" i="16"/>
  <c r="J1126" i="16"/>
  <c r="H1120" i="16"/>
  <c r="E1120" i="16"/>
  <c r="X1120" i="16" s="1"/>
  <c r="R1120" i="16"/>
  <c r="F1120" i="16"/>
  <c r="G1120" i="16"/>
  <c r="I1120" i="16"/>
  <c r="J1120" i="16"/>
  <c r="H1110" i="16"/>
  <c r="J1110" i="16"/>
  <c r="R1110" i="16"/>
  <c r="J1104" i="16"/>
  <c r="H1104" i="16"/>
  <c r="F1104" i="16"/>
  <c r="G1104" i="16"/>
  <c r="E1104" i="16"/>
  <c r="X1104" i="16" s="1"/>
  <c r="J1098" i="16"/>
  <c r="H1095" i="16"/>
  <c r="J1095" i="16"/>
  <c r="I1095" i="16"/>
  <c r="G1083" i="16"/>
  <c r="I1083" i="16"/>
  <c r="I1076" i="16"/>
  <c r="F1076" i="16"/>
  <c r="R1076" i="16"/>
  <c r="J1076" i="16"/>
  <c r="H1076" i="16"/>
  <c r="E1076" i="16"/>
  <c r="X1076" i="16" s="1"/>
  <c r="R1064" i="16"/>
  <c r="J1064" i="16"/>
  <c r="E1064" i="16"/>
  <c r="X1064" i="16" s="1"/>
  <c r="I1064" i="16"/>
  <c r="F1064" i="16"/>
  <c r="H1064" i="16"/>
  <c r="I1054" i="16"/>
  <c r="E1054" i="16"/>
  <c r="X1054" i="16" s="1"/>
  <c r="R1054" i="16"/>
  <c r="E1048" i="16"/>
  <c r="X1048" i="16" s="1"/>
  <c r="G1048" i="16"/>
  <c r="I1038" i="16"/>
  <c r="E1038" i="16"/>
  <c r="X1038" i="16" s="1"/>
  <c r="R1038" i="16"/>
  <c r="J1038" i="16"/>
  <c r="H1038" i="16"/>
  <c r="G1033" i="16"/>
  <c r="E1033" i="16"/>
  <c r="X1033" i="16" s="1"/>
  <c r="R1033" i="16"/>
  <c r="I1020" i="16"/>
  <c r="H1020" i="16"/>
  <c r="J1020" i="16"/>
  <c r="G1020" i="16"/>
  <c r="E1004" i="16"/>
  <c r="X1004" i="16" s="1"/>
  <c r="R1004" i="16"/>
  <c r="G1004" i="16"/>
  <c r="F998" i="16"/>
  <c r="J998" i="16"/>
  <c r="R998" i="16"/>
  <c r="G996" i="16"/>
  <c r="R996" i="16"/>
  <c r="F996" i="16"/>
  <c r="F992" i="16"/>
  <c r="G992" i="16"/>
  <c r="R992" i="16"/>
  <c r="I992" i="16"/>
  <c r="H992" i="16"/>
  <c r="G990" i="16"/>
  <c r="I990" i="16"/>
  <c r="E990" i="16"/>
  <c r="X990" i="16" s="1"/>
  <c r="R988" i="16"/>
  <c r="F988" i="16"/>
  <c r="H988" i="16"/>
  <c r="G988" i="16"/>
  <c r="G986" i="16"/>
  <c r="I986" i="16"/>
  <c r="F984" i="16"/>
  <c r="H984" i="16"/>
  <c r="J984" i="16"/>
  <c r="G984" i="16"/>
  <c r="E984" i="16"/>
  <c r="X984" i="16" s="1"/>
  <c r="I982" i="16"/>
  <c r="E982" i="16"/>
  <c r="X982" i="16" s="1"/>
  <c r="G982" i="16"/>
  <c r="H982" i="16"/>
  <c r="E980" i="16"/>
  <c r="X980" i="16" s="1"/>
  <c r="I980" i="16"/>
  <c r="R980" i="16"/>
  <c r="J980" i="16"/>
  <c r="G978" i="16"/>
  <c r="H978" i="16"/>
  <c r="F978" i="16"/>
  <c r="F976" i="16"/>
  <c r="I976" i="16"/>
  <c r="J976" i="16"/>
  <c r="H976" i="16"/>
  <c r="H974" i="16"/>
  <c r="E974" i="16"/>
  <c r="X974" i="16" s="1"/>
  <c r="I974" i="16"/>
  <c r="J974" i="16"/>
  <c r="R974" i="16"/>
  <c r="F974" i="16"/>
  <c r="G974" i="16"/>
  <c r="J972" i="16"/>
  <c r="E972" i="16"/>
  <c r="X972" i="16" s="1"/>
  <c r="F972" i="16"/>
  <c r="H972" i="16"/>
  <c r="I972" i="16"/>
  <c r="F970" i="16"/>
  <c r="G970" i="16"/>
  <c r="H970" i="16"/>
  <c r="G968" i="16"/>
  <c r="R968" i="16"/>
  <c r="E968" i="16"/>
  <c r="X968" i="16" s="1"/>
  <c r="H968" i="16"/>
  <c r="F968" i="16"/>
  <c r="H966" i="16"/>
  <c r="E966" i="16"/>
  <c r="X966" i="16" s="1"/>
  <c r="R966" i="16"/>
  <c r="J966" i="16"/>
  <c r="F964" i="16"/>
  <c r="G964" i="16"/>
  <c r="R964" i="16"/>
  <c r="E964" i="16"/>
  <c r="X964" i="16" s="1"/>
  <c r="G962" i="16"/>
  <c r="J962" i="16"/>
  <c r="H962" i="16"/>
  <c r="I962" i="16"/>
  <c r="G960" i="16"/>
  <c r="R960" i="16"/>
  <c r="I960" i="16"/>
  <c r="F960" i="16"/>
  <c r="E960" i="16"/>
  <c r="X960" i="16" s="1"/>
  <c r="H960" i="16"/>
  <c r="G958" i="16"/>
  <c r="R958" i="16"/>
  <c r="H958" i="16"/>
  <c r="E958" i="16"/>
  <c r="X958" i="16" s="1"/>
  <c r="I958" i="16"/>
  <c r="J958" i="16"/>
  <c r="F956" i="16"/>
  <c r="H956" i="16"/>
  <c r="E956" i="16"/>
  <c r="X956" i="16" s="1"/>
  <c r="I956" i="16"/>
  <c r="R956" i="16"/>
  <c r="G956" i="16"/>
  <c r="R954" i="16"/>
  <c r="E954" i="16"/>
  <c r="X954" i="16" s="1"/>
  <c r="H954" i="16"/>
  <c r="J954" i="16"/>
  <c r="J952" i="16"/>
  <c r="F952" i="16"/>
  <c r="G952" i="16"/>
  <c r="H952" i="16"/>
  <c r="E950" i="16"/>
  <c r="X950" i="16" s="1"/>
  <c r="R950" i="16"/>
  <c r="G948" i="16"/>
  <c r="E948" i="16"/>
  <c r="X948" i="16" s="1"/>
  <c r="R948" i="16"/>
  <c r="G946" i="16"/>
  <c r="F946" i="16"/>
  <c r="H946" i="16"/>
  <c r="E946" i="16"/>
  <c r="X946" i="16" s="1"/>
  <c r="F944" i="16"/>
  <c r="H944" i="16"/>
  <c r="G944" i="16"/>
  <c r="R944" i="16"/>
  <c r="I944" i="16"/>
  <c r="G942" i="16"/>
  <c r="H942" i="16"/>
  <c r="J942" i="16"/>
  <c r="E942" i="16"/>
  <c r="X942" i="16" s="1"/>
  <c r="F940" i="16"/>
  <c r="H940" i="16"/>
  <c r="R940" i="16"/>
  <c r="J940" i="16"/>
  <c r="G938" i="16"/>
  <c r="H938" i="16"/>
  <c r="E938" i="16"/>
  <c r="X938" i="16" s="1"/>
  <c r="I938" i="16"/>
  <c r="J938" i="16"/>
  <c r="F938" i="16"/>
  <c r="R934" i="16"/>
  <c r="J934" i="16"/>
  <c r="H934" i="16"/>
  <c r="G934" i="16"/>
  <c r="F934" i="16"/>
  <c r="E930" i="16"/>
  <c r="X930" i="16" s="1"/>
  <c r="G930" i="16"/>
  <c r="F930" i="16"/>
  <c r="I930" i="16"/>
  <c r="G928" i="16"/>
  <c r="E928" i="16"/>
  <c r="X928" i="16" s="1"/>
  <c r="J928" i="16"/>
  <c r="F928" i="16"/>
  <c r="I928" i="16"/>
  <c r="G926" i="16"/>
  <c r="H926" i="16"/>
  <c r="F926" i="16"/>
  <c r="J926" i="16"/>
  <c r="R926" i="16"/>
  <c r="E926" i="16"/>
  <c r="X926" i="16" s="1"/>
  <c r="G924" i="16"/>
  <c r="I924" i="16"/>
  <c r="F924" i="16"/>
  <c r="R922" i="16"/>
  <c r="J922" i="16"/>
  <c r="E922" i="16"/>
  <c r="X922" i="16" s="1"/>
  <c r="H922" i="16"/>
  <c r="G918" i="16"/>
  <c r="F918" i="16"/>
  <c r="R916" i="16"/>
  <c r="J916" i="16"/>
  <c r="J914" i="16"/>
  <c r="I914" i="16"/>
  <c r="R914" i="16"/>
  <c r="F914" i="16"/>
  <c r="R912" i="16"/>
  <c r="J912" i="16"/>
  <c r="F912" i="16"/>
  <c r="E912" i="16"/>
  <c r="X912" i="16" s="1"/>
  <c r="G910" i="16"/>
  <c r="H910" i="16"/>
  <c r="E910" i="16"/>
  <c r="X910" i="16" s="1"/>
  <c r="I910" i="16"/>
  <c r="F910" i="16"/>
  <c r="H908" i="16"/>
  <c r="G908" i="16"/>
  <c r="J908" i="16"/>
  <c r="R908" i="16"/>
  <c r="R906" i="16"/>
  <c r="I906" i="16"/>
  <c r="F906" i="16"/>
  <c r="H906" i="16"/>
  <c r="H904" i="16"/>
  <c r="R904" i="16"/>
  <c r="E904" i="16"/>
  <c r="X904" i="16" s="1"/>
  <c r="G902" i="16"/>
  <c r="H902" i="16"/>
  <c r="F902" i="16"/>
  <c r="I900" i="16"/>
  <c r="G900" i="16"/>
  <c r="J900" i="16"/>
  <c r="J898" i="16"/>
  <c r="G898" i="16"/>
  <c r="H898" i="16"/>
  <c r="R898" i="16"/>
  <c r="H896" i="16"/>
  <c r="I896" i="16"/>
  <c r="R896" i="16"/>
  <c r="E896" i="16"/>
  <c r="X896" i="16" s="1"/>
  <c r="J896" i="16"/>
  <c r="H894" i="16"/>
  <c r="J894" i="16"/>
  <c r="R894" i="16"/>
  <c r="E894" i="16"/>
  <c r="X894" i="16" s="1"/>
  <c r="F894" i="16"/>
  <c r="I894" i="16"/>
  <c r="I892" i="16"/>
  <c r="R892" i="16"/>
  <c r="F892" i="16"/>
  <c r="I890" i="16"/>
  <c r="R890" i="16"/>
  <c r="F890" i="16"/>
  <c r="G890" i="16"/>
  <c r="E890" i="16"/>
  <c r="X890" i="16" s="1"/>
  <c r="E888" i="16"/>
  <c r="X888" i="16" s="1"/>
  <c r="J888" i="16"/>
  <c r="H888" i="16"/>
  <c r="G888" i="16"/>
  <c r="F886" i="16"/>
  <c r="E886" i="16"/>
  <c r="X886" i="16" s="1"/>
  <c r="I884" i="16"/>
  <c r="H884" i="16"/>
  <c r="J884" i="16"/>
  <c r="E884" i="16"/>
  <c r="X884" i="16" s="1"/>
  <c r="F884" i="16"/>
  <c r="R884" i="16"/>
  <c r="G882" i="16"/>
  <c r="I882" i="16"/>
  <c r="H882" i="16"/>
  <c r="J878" i="16"/>
  <c r="E878" i="16"/>
  <c r="X878" i="16" s="1"/>
  <c r="G878" i="16"/>
  <c r="H878" i="16"/>
  <c r="I876" i="16"/>
  <c r="E876" i="16"/>
  <c r="X876" i="16" s="1"/>
  <c r="F876" i="16"/>
  <c r="J876" i="16"/>
  <c r="G876" i="16"/>
  <c r="R876" i="16"/>
  <c r="F874" i="16"/>
  <c r="G874" i="16"/>
  <c r="H874" i="16"/>
  <c r="E874" i="16"/>
  <c r="X874" i="16" s="1"/>
  <c r="H872" i="16"/>
  <c r="E872" i="16"/>
  <c r="X872" i="16" s="1"/>
  <c r="R872" i="16"/>
  <c r="I872" i="16"/>
  <c r="G872" i="16"/>
  <c r="F872" i="16"/>
  <c r="H870" i="16"/>
  <c r="I870" i="16"/>
  <c r="F870" i="16"/>
  <c r="E870" i="16"/>
  <c r="X870" i="16" s="1"/>
  <c r="R870" i="16"/>
  <c r="H868" i="16"/>
  <c r="G868" i="16"/>
  <c r="F866" i="16"/>
  <c r="J866" i="16"/>
  <c r="G866" i="16"/>
  <c r="I866" i="16"/>
  <c r="E866" i="16"/>
  <c r="X866" i="16" s="1"/>
  <c r="H864" i="16"/>
  <c r="I864" i="16"/>
  <c r="I862" i="16"/>
  <c r="G862" i="16"/>
  <c r="R862" i="16"/>
  <c r="E862" i="16"/>
  <c r="X862" i="16" s="1"/>
  <c r="H862" i="16"/>
  <c r="F862" i="16"/>
  <c r="J862" i="16"/>
  <c r="J860" i="16"/>
  <c r="E860" i="16"/>
  <c r="X860" i="16" s="1"/>
  <c r="G860" i="16"/>
  <c r="R860" i="16"/>
  <c r="I860" i="16"/>
  <c r="E858" i="16"/>
  <c r="X858" i="16" s="1"/>
  <c r="F858" i="16"/>
  <c r="J858" i="16"/>
  <c r="J856" i="16"/>
  <c r="R856" i="16"/>
  <c r="I856" i="16"/>
  <c r="F856" i="16"/>
  <c r="F854" i="16"/>
  <c r="R854" i="16"/>
  <c r="J854" i="16"/>
  <c r="E854" i="16"/>
  <c r="X854" i="16" s="1"/>
  <c r="G854" i="16"/>
  <c r="R852" i="16"/>
  <c r="J852" i="16"/>
  <c r="H852" i="16"/>
  <c r="G852" i="16"/>
  <c r="H850" i="16"/>
  <c r="F850" i="16"/>
  <c r="G850" i="16"/>
  <c r="E850" i="16"/>
  <c r="X850" i="16" s="1"/>
  <c r="I850" i="16"/>
  <c r="E848" i="16"/>
  <c r="X848" i="16" s="1"/>
  <c r="I848" i="16"/>
  <c r="G848" i="16"/>
  <c r="H848" i="16"/>
  <c r="F848" i="16"/>
  <c r="I844" i="16"/>
  <c r="E844" i="16"/>
  <c r="X844" i="16" s="1"/>
  <c r="R844" i="16"/>
  <c r="H844" i="16"/>
  <c r="G844" i="16"/>
  <c r="E842" i="16"/>
  <c r="X842" i="16" s="1"/>
  <c r="F842" i="16"/>
  <c r="G842" i="16"/>
  <c r="J842" i="16"/>
  <c r="G840" i="16"/>
  <c r="R840" i="16"/>
  <c r="I840" i="16"/>
  <c r="E840" i="16"/>
  <c r="X840" i="16" s="1"/>
  <c r="E836" i="16"/>
  <c r="X836" i="16" s="1"/>
  <c r="G836" i="16"/>
  <c r="F836" i="16"/>
  <c r="H836" i="16"/>
  <c r="E834" i="16"/>
  <c r="X834" i="16" s="1"/>
  <c r="I834" i="16"/>
  <c r="F832" i="16"/>
  <c r="H832" i="16"/>
  <c r="E832" i="16"/>
  <c r="X832" i="16" s="1"/>
  <c r="G832" i="16"/>
  <c r="R832" i="16"/>
  <c r="G830" i="16"/>
  <c r="J830" i="16"/>
  <c r="E828" i="16"/>
  <c r="X828" i="16" s="1"/>
  <c r="G828" i="16"/>
  <c r="R828" i="16"/>
  <c r="H828" i="16"/>
  <c r="F828" i="16"/>
  <c r="I828" i="16"/>
  <c r="J828" i="16"/>
  <c r="G826" i="16"/>
  <c r="H826" i="16"/>
  <c r="I826" i="16"/>
  <c r="F826" i="16"/>
  <c r="J824" i="16"/>
  <c r="I824" i="16"/>
  <c r="G824" i="16"/>
  <c r="F824" i="16"/>
  <c r="J822" i="16"/>
  <c r="F822" i="16"/>
  <c r="H820" i="16"/>
  <c r="E820" i="16"/>
  <c r="X820" i="16" s="1"/>
  <c r="F820" i="16"/>
  <c r="J820" i="16"/>
  <c r="G818" i="16"/>
  <c r="J818" i="16"/>
  <c r="H818" i="16"/>
  <c r="R818" i="16"/>
  <c r="I818" i="16"/>
  <c r="I816" i="16"/>
  <c r="R816" i="16"/>
  <c r="H816" i="16"/>
  <c r="F816" i="16"/>
  <c r="E814" i="16"/>
  <c r="X814" i="16" s="1"/>
  <c r="F814" i="16"/>
  <c r="G814" i="16"/>
  <c r="R814" i="16"/>
  <c r="J814" i="16"/>
  <c r="F812" i="16"/>
  <c r="G812" i="16"/>
  <c r="H810" i="16"/>
  <c r="F810" i="16"/>
  <c r="R810" i="16"/>
  <c r="G808" i="16"/>
  <c r="R808" i="16"/>
  <c r="H808" i="16"/>
  <c r="F808" i="16"/>
  <c r="E804" i="16"/>
  <c r="X804" i="16" s="1"/>
  <c r="H804" i="16"/>
  <c r="I804" i="16"/>
  <c r="F802" i="16"/>
  <c r="I802" i="16"/>
  <c r="R802" i="16"/>
  <c r="E802" i="16"/>
  <c r="X802" i="16" s="1"/>
  <c r="J802" i="16"/>
  <c r="F800" i="16"/>
  <c r="J800" i="16"/>
  <c r="G798" i="16"/>
  <c r="R798" i="16"/>
  <c r="I798" i="16"/>
  <c r="E798" i="16"/>
  <c r="X798" i="16" s="1"/>
  <c r="F798" i="16"/>
  <c r="R794" i="16"/>
  <c r="H794" i="16"/>
  <c r="I794" i="16"/>
  <c r="G794" i="16"/>
  <c r="R792" i="16"/>
  <c r="F792" i="16"/>
  <c r="H790" i="16"/>
  <c r="J790" i="16"/>
  <c r="F790" i="16"/>
  <c r="I790" i="16"/>
  <c r="E790" i="16"/>
  <c r="X790" i="16" s="1"/>
  <c r="J788" i="16"/>
  <c r="F788" i="16"/>
  <c r="E788" i="16"/>
  <c r="X788" i="16" s="1"/>
  <c r="H788" i="16"/>
  <c r="G788" i="16"/>
  <c r="I788" i="16"/>
  <c r="E786" i="16"/>
  <c r="X786" i="16" s="1"/>
  <c r="I786" i="16"/>
  <c r="I784" i="16"/>
  <c r="H784" i="16"/>
  <c r="E784" i="16"/>
  <c r="X784" i="16" s="1"/>
  <c r="R784" i="16"/>
  <c r="J784" i="16"/>
  <c r="H782" i="16"/>
  <c r="I782" i="16"/>
  <c r="E782" i="16"/>
  <c r="X782" i="16" s="1"/>
  <c r="G780" i="16"/>
  <c r="F780" i="16"/>
  <c r="I780" i="16"/>
  <c r="H780" i="16"/>
  <c r="E780" i="16"/>
  <c r="X780" i="16" s="1"/>
  <c r="J780" i="16"/>
  <c r="G778" i="16"/>
  <c r="I778" i="16"/>
  <c r="J778" i="16"/>
  <c r="F778" i="16"/>
  <c r="H776" i="16"/>
  <c r="R776" i="16"/>
  <c r="G776" i="16"/>
  <c r="I774" i="16"/>
  <c r="H774" i="16"/>
  <c r="E774" i="16"/>
  <c r="X774" i="16" s="1"/>
  <c r="J774" i="16"/>
  <c r="H772" i="16"/>
  <c r="G772" i="16"/>
  <c r="F772" i="16"/>
  <c r="R772" i="16"/>
  <c r="I772" i="16"/>
  <c r="F770" i="16"/>
  <c r="J770" i="16"/>
  <c r="E770" i="16"/>
  <c r="X770" i="16" s="1"/>
  <c r="I770" i="16"/>
  <c r="I768" i="16"/>
  <c r="J768" i="16"/>
  <c r="H768" i="16"/>
  <c r="F768" i="16"/>
  <c r="G768" i="16"/>
  <c r="E768" i="16"/>
  <c r="X768" i="16" s="1"/>
  <c r="J766" i="16"/>
  <c r="E766" i="16"/>
  <c r="X766" i="16" s="1"/>
  <c r="G766" i="16"/>
  <c r="H766" i="16"/>
  <c r="R764" i="16"/>
  <c r="G764" i="16"/>
  <c r="I764" i="16"/>
  <c r="E764" i="16"/>
  <c r="X764" i="16" s="1"/>
  <c r="I762" i="16"/>
  <c r="J762" i="16"/>
  <c r="E762" i="16"/>
  <c r="X762" i="16" s="1"/>
  <c r="R762" i="16"/>
  <c r="J760" i="16"/>
  <c r="H760" i="16"/>
  <c r="R760" i="16"/>
  <c r="G760" i="16"/>
  <c r="F760" i="16"/>
  <c r="I758" i="16"/>
  <c r="R758" i="16"/>
  <c r="H758" i="16"/>
  <c r="E758" i="16"/>
  <c r="X758" i="16" s="1"/>
  <c r="G758" i="16"/>
  <c r="R756" i="16"/>
  <c r="I756" i="16"/>
  <c r="F756" i="16"/>
  <c r="J756" i="16"/>
  <c r="E756" i="16"/>
  <c r="X756" i="16" s="1"/>
  <c r="G756" i="16"/>
  <c r="E754" i="16"/>
  <c r="X754" i="16" s="1"/>
  <c r="G754" i="16"/>
  <c r="R752" i="16"/>
  <c r="G752" i="16"/>
  <c r="H752" i="16"/>
  <c r="J752" i="16"/>
  <c r="F752" i="16"/>
  <c r="F750" i="16"/>
  <c r="H750" i="16"/>
  <c r="F748" i="16"/>
  <c r="I748" i="16"/>
  <c r="G748" i="16"/>
  <c r="J748" i="16"/>
  <c r="E748" i="16"/>
  <c r="X748" i="16" s="1"/>
  <c r="H748" i="16"/>
  <c r="E746" i="16"/>
  <c r="X746" i="16" s="1"/>
  <c r="J746" i="16"/>
  <c r="G746" i="16"/>
  <c r="R744" i="16"/>
  <c r="F744" i="16"/>
  <c r="I744" i="16"/>
  <c r="E744" i="16"/>
  <c r="X744" i="16" s="1"/>
  <c r="G744" i="16"/>
  <c r="E742" i="16"/>
  <c r="X742" i="16" s="1"/>
  <c r="G742" i="16"/>
  <c r="J740" i="16"/>
  <c r="H740" i="16"/>
  <c r="F738" i="16"/>
  <c r="J738" i="16"/>
  <c r="I738" i="16"/>
  <c r="R738" i="16"/>
  <c r="H738" i="16"/>
  <c r="E738" i="16"/>
  <c r="X738" i="16" s="1"/>
  <c r="G738" i="16"/>
  <c r="R736" i="16"/>
  <c r="E736" i="16"/>
  <c r="X736" i="16" s="1"/>
  <c r="G734" i="16"/>
  <c r="J734" i="16"/>
  <c r="E732" i="16"/>
  <c r="X732" i="16" s="1"/>
  <c r="G732" i="16"/>
  <c r="I732" i="16"/>
  <c r="R732" i="16"/>
  <c r="F732" i="16"/>
  <c r="J730" i="16"/>
  <c r="F730" i="16"/>
  <c r="G730" i="16"/>
  <c r="I730" i="16"/>
  <c r="E730" i="16"/>
  <c r="X730" i="16" s="1"/>
  <c r="I728" i="16"/>
  <c r="E728" i="16"/>
  <c r="X728" i="16" s="1"/>
  <c r="H728" i="16"/>
  <c r="F728" i="16"/>
  <c r="R728" i="16"/>
  <c r="G728" i="16"/>
  <c r="I726" i="16"/>
  <c r="G726" i="16"/>
  <c r="E726" i="16"/>
  <c r="X726" i="16" s="1"/>
  <c r="H726" i="16"/>
  <c r="R724" i="16"/>
  <c r="E724" i="16"/>
  <c r="X724" i="16" s="1"/>
  <c r="G724" i="16"/>
  <c r="I724" i="16"/>
  <c r="I722" i="16"/>
  <c r="H722" i="16"/>
  <c r="G722" i="16"/>
  <c r="F722" i="16"/>
  <c r="R722" i="16"/>
  <c r="J720" i="16"/>
  <c r="E720" i="16"/>
  <c r="X720" i="16" s="1"/>
  <c r="F720" i="16"/>
  <c r="I720" i="16"/>
  <c r="H720" i="16"/>
  <c r="G720" i="16"/>
  <c r="H716" i="16"/>
  <c r="E716" i="16"/>
  <c r="X716" i="16" s="1"/>
  <c r="I716" i="16"/>
  <c r="G714" i="16"/>
  <c r="F714" i="16"/>
  <c r="E714" i="16"/>
  <c r="X714" i="16" s="1"/>
  <c r="H714" i="16"/>
  <c r="R712" i="16"/>
  <c r="F712" i="16"/>
  <c r="H712" i="16"/>
  <c r="E712" i="16"/>
  <c r="X712" i="16" s="1"/>
  <c r="G710" i="16"/>
  <c r="E710" i="16"/>
  <c r="X710" i="16" s="1"/>
  <c r="H710" i="16"/>
  <c r="H708" i="16"/>
  <c r="E708" i="16"/>
  <c r="X708" i="16" s="1"/>
  <c r="F708" i="16"/>
  <c r="R706" i="16"/>
  <c r="H706" i="16"/>
  <c r="R702" i="16"/>
  <c r="E702" i="16"/>
  <c r="X702" i="16" s="1"/>
  <c r="G702" i="16"/>
  <c r="H702" i="16"/>
  <c r="I700" i="16"/>
  <c r="F700" i="16"/>
  <c r="R700" i="16"/>
  <c r="E700" i="16"/>
  <c r="X700" i="16" s="1"/>
  <c r="F698" i="16"/>
  <c r="E698" i="16"/>
  <c r="X698" i="16" s="1"/>
  <c r="J696" i="16"/>
  <c r="I696" i="16"/>
  <c r="H696" i="16"/>
  <c r="E696" i="16"/>
  <c r="X696" i="16" s="1"/>
  <c r="G694" i="16"/>
  <c r="I694" i="16"/>
  <c r="J694" i="16"/>
  <c r="H694" i="16"/>
  <c r="F692" i="16"/>
  <c r="J692" i="16"/>
  <c r="R692" i="16"/>
  <c r="H692" i="16"/>
  <c r="G688" i="16"/>
  <c r="R688" i="16"/>
  <c r="I688" i="16"/>
  <c r="J688" i="16"/>
  <c r="F686" i="16"/>
  <c r="J686" i="16"/>
  <c r="R686" i="16"/>
  <c r="J684" i="16"/>
  <c r="I684" i="16"/>
  <c r="F684" i="16"/>
  <c r="E684" i="16"/>
  <c r="X684" i="16" s="1"/>
  <c r="H684" i="16"/>
  <c r="G684" i="16"/>
  <c r="R684" i="16"/>
  <c r="H682" i="16"/>
  <c r="E682" i="16"/>
  <c r="X682" i="16" s="1"/>
  <c r="G680" i="16"/>
  <c r="H680" i="16"/>
  <c r="F680" i="16"/>
  <c r="I680" i="16"/>
  <c r="E680" i="16"/>
  <c r="X680" i="16" s="1"/>
  <c r="R680" i="16"/>
  <c r="R678" i="16"/>
  <c r="E678" i="16"/>
  <c r="X678" i="16" s="1"/>
  <c r="H678" i="16"/>
  <c r="F678" i="16"/>
  <c r="I676" i="16"/>
  <c r="R676" i="16"/>
  <c r="F676" i="16"/>
  <c r="G676" i="16"/>
  <c r="R674" i="16"/>
  <c r="H674" i="16"/>
  <c r="I674" i="16"/>
  <c r="G674" i="16"/>
  <c r="F674" i="16"/>
  <c r="H672" i="16"/>
  <c r="G672" i="16"/>
  <c r="R672" i="16"/>
  <c r="I672" i="16"/>
  <c r="J672" i="16"/>
  <c r="J670" i="16"/>
  <c r="H670" i="16"/>
  <c r="I670" i="16"/>
  <c r="F670" i="16"/>
  <c r="E670" i="16"/>
  <c r="X670" i="16" s="1"/>
  <c r="G670" i="16"/>
  <c r="I668" i="16"/>
  <c r="H668" i="16"/>
  <c r="E668" i="16"/>
  <c r="X668" i="16" s="1"/>
  <c r="J668" i="16"/>
  <c r="G668" i="16"/>
  <c r="J666" i="16"/>
  <c r="G666" i="16"/>
  <c r="H664" i="16"/>
  <c r="I664" i="16"/>
  <c r="E664" i="16"/>
  <c r="X664" i="16" s="1"/>
  <c r="R664" i="16"/>
  <c r="G664" i="16"/>
  <c r="J664" i="16"/>
  <c r="E660" i="16"/>
  <c r="X660" i="16" s="1"/>
  <c r="R660" i="16"/>
  <c r="J660" i="16"/>
  <c r="I660" i="16"/>
  <c r="G660" i="16"/>
  <c r="H660" i="16"/>
  <c r="F660" i="16"/>
  <c r="G658" i="16"/>
  <c r="I658" i="16"/>
  <c r="E658" i="16"/>
  <c r="X658" i="16" s="1"/>
  <c r="J658" i="16"/>
  <c r="E656" i="16"/>
  <c r="X656" i="16" s="1"/>
  <c r="I656" i="16"/>
  <c r="H656" i="16"/>
  <c r="G656" i="16"/>
  <c r="F656" i="16"/>
  <c r="R654" i="16"/>
  <c r="G654" i="16"/>
  <c r="E654" i="16"/>
  <c r="X654" i="16" s="1"/>
  <c r="I652" i="16"/>
  <c r="R652" i="16"/>
  <c r="J652" i="16"/>
  <c r="E652" i="16"/>
  <c r="X652" i="16" s="1"/>
  <c r="E650" i="16"/>
  <c r="X650" i="16" s="1"/>
  <c r="F650" i="16"/>
  <c r="J650" i="16"/>
  <c r="R650" i="16"/>
  <c r="E648" i="16"/>
  <c r="X648" i="16" s="1"/>
  <c r="G648" i="16"/>
  <c r="I648" i="16"/>
  <c r="J648" i="16"/>
  <c r="F648" i="16"/>
  <c r="H648" i="16"/>
  <c r="G646" i="16"/>
  <c r="J646" i="16"/>
  <c r="G644" i="16"/>
  <c r="R644" i="16"/>
  <c r="F644" i="16"/>
  <c r="H644" i="16"/>
  <c r="E644" i="16"/>
  <c r="X644" i="16" s="1"/>
  <c r="J644" i="16"/>
  <c r="H642" i="16"/>
  <c r="F642" i="16"/>
  <c r="J642" i="16"/>
  <c r="R642" i="16"/>
  <c r="E642" i="16"/>
  <c r="X642" i="16" s="1"/>
  <c r="I642" i="16"/>
  <c r="I640" i="16"/>
  <c r="G640" i="16"/>
  <c r="J640" i="16"/>
  <c r="E640" i="16"/>
  <c r="X640" i="16" s="1"/>
  <c r="H640" i="16"/>
  <c r="F640" i="16"/>
  <c r="F638" i="16"/>
  <c r="E638" i="16"/>
  <c r="X638" i="16" s="1"/>
  <c r="G638" i="16"/>
  <c r="H638" i="16"/>
  <c r="H636" i="16"/>
  <c r="I636" i="16"/>
  <c r="R636" i="16"/>
  <c r="F636" i="16"/>
  <c r="H634" i="16"/>
  <c r="R634" i="16"/>
  <c r="G634" i="16"/>
  <c r="F634" i="16"/>
  <c r="I632" i="16"/>
  <c r="F632" i="16"/>
  <c r="G632" i="16"/>
  <c r="F630" i="16"/>
  <c r="J630" i="16"/>
  <c r="R630" i="16"/>
  <c r="I630" i="16"/>
  <c r="H630" i="16"/>
  <c r="R626" i="16"/>
  <c r="H626" i="16"/>
  <c r="E626" i="16"/>
  <c r="X626" i="16" s="1"/>
  <c r="I624" i="16"/>
  <c r="J624" i="16"/>
  <c r="G624" i="16"/>
  <c r="H624" i="16"/>
  <c r="F624" i="16"/>
  <c r="R624" i="16"/>
  <c r="E624" i="16"/>
  <c r="X624" i="16" s="1"/>
  <c r="I622" i="16"/>
  <c r="G622" i="16"/>
  <c r="H622" i="16"/>
  <c r="J622" i="16"/>
  <c r="E622" i="16"/>
  <c r="X622" i="16" s="1"/>
  <c r="F622" i="16"/>
  <c r="H620" i="16"/>
  <c r="G620" i="16"/>
  <c r="I620" i="16"/>
  <c r="R620" i="16"/>
  <c r="E618" i="16"/>
  <c r="X618" i="16" s="1"/>
  <c r="H618" i="16"/>
  <c r="J618" i="16"/>
  <c r="J616" i="16"/>
  <c r="G616" i="16"/>
  <c r="F616" i="16"/>
  <c r="F614" i="16"/>
  <c r="J614" i="16"/>
  <c r="R614" i="16"/>
  <c r="J612" i="16"/>
  <c r="I612" i="16"/>
  <c r="F612" i="16"/>
  <c r="H612" i="16"/>
  <c r="R612" i="16"/>
  <c r="G610" i="16"/>
  <c r="E610" i="16"/>
  <c r="X610" i="16" s="1"/>
  <c r="F610" i="16"/>
  <c r="H610" i="16"/>
  <c r="H608" i="16"/>
  <c r="R608" i="16"/>
  <c r="J608" i="16"/>
  <c r="G608" i="16"/>
  <c r="I608" i="16"/>
  <c r="I606" i="16"/>
  <c r="J606" i="16"/>
  <c r="H606" i="16"/>
  <c r="R606" i="16"/>
  <c r="E604" i="16"/>
  <c r="X604" i="16" s="1"/>
  <c r="F604" i="16"/>
  <c r="J604" i="16"/>
  <c r="I604" i="16"/>
  <c r="H604" i="16"/>
  <c r="J602" i="16"/>
  <c r="H602" i="16"/>
  <c r="E600" i="16"/>
  <c r="X600" i="16" s="1"/>
  <c r="G600" i="16"/>
  <c r="I600" i="16"/>
  <c r="J600" i="16"/>
  <c r="R600" i="16"/>
  <c r="F600" i="16"/>
  <c r="H600" i="16"/>
  <c r="H598" i="16"/>
  <c r="I598" i="16"/>
  <c r="H596" i="16"/>
  <c r="J596" i="16"/>
  <c r="E596" i="16"/>
  <c r="X596" i="16" s="1"/>
  <c r="G596" i="16"/>
  <c r="I596" i="16"/>
  <c r="F596" i="16"/>
  <c r="G594" i="16"/>
  <c r="R594" i="16"/>
  <c r="I594" i="16"/>
  <c r="F594" i="16"/>
  <c r="H594" i="16"/>
  <c r="I592" i="16"/>
  <c r="R592" i="16"/>
  <c r="G592" i="16"/>
  <c r="J592" i="16"/>
  <c r="F592" i="16"/>
  <c r="E592" i="16"/>
  <c r="X592" i="16" s="1"/>
  <c r="J590" i="16"/>
  <c r="E590" i="16"/>
  <c r="X590" i="16" s="1"/>
  <c r="G590" i="16"/>
  <c r="F590" i="16"/>
  <c r="H590" i="16"/>
  <c r="R590" i="16"/>
  <c r="H588" i="16"/>
  <c r="J588" i="16"/>
  <c r="R588" i="16"/>
  <c r="E588" i="16"/>
  <c r="X588" i="16" s="1"/>
  <c r="R584" i="16"/>
  <c r="H584" i="16"/>
  <c r="E584" i="16"/>
  <c r="X584" i="16" s="1"/>
  <c r="I584" i="16"/>
  <c r="H582" i="16"/>
  <c r="J582" i="16"/>
  <c r="F582" i="16"/>
  <c r="I582" i="16"/>
  <c r="G582" i="16"/>
  <c r="R582" i="16"/>
  <c r="I580" i="16"/>
  <c r="J580" i="16"/>
  <c r="H580" i="16"/>
  <c r="F580" i="16"/>
  <c r="R580" i="16"/>
  <c r="G578" i="16"/>
  <c r="I578" i="16"/>
  <c r="J578" i="16"/>
  <c r="I576" i="16"/>
  <c r="H576" i="16"/>
  <c r="G576" i="16"/>
  <c r="R576" i="16"/>
  <c r="R574" i="16"/>
  <c r="E574" i="16"/>
  <c r="X574" i="16" s="1"/>
  <c r="H574" i="16"/>
  <c r="I574" i="16"/>
  <c r="G574" i="16"/>
  <c r="H572" i="16"/>
  <c r="I572" i="16"/>
  <c r="F572" i="16"/>
  <c r="G572" i="16"/>
  <c r="E572" i="16"/>
  <c r="X572" i="16" s="1"/>
  <c r="R572" i="16"/>
  <c r="G570" i="16"/>
  <c r="F570" i="16"/>
  <c r="J568" i="16"/>
  <c r="G568" i="16"/>
  <c r="R568" i="16"/>
  <c r="I568" i="16"/>
  <c r="I566" i="16"/>
  <c r="J566" i="16"/>
  <c r="E566" i="16"/>
  <c r="X566" i="16" s="1"/>
  <c r="F566" i="16"/>
  <c r="R566" i="16"/>
  <c r="R564" i="16"/>
  <c r="H564" i="16"/>
  <c r="J562" i="16"/>
  <c r="E562" i="16"/>
  <c r="X562" i="16" s="1"/>
  <c r="R562" i="16"/>
  <c r="I562" i="16"/>
  <c r="F562" i="16"/>
  <c r="G560" i="16"/>
  <c r="H560" i="16"/>
  <c r="H558" i="16"/>
  <c r="G558" i="16"/>
  <c r="R558" i="16"/>
  <c r="E558" i="16"/>
  <c r="X558" i="16" s="1"/>
  <c r="F558" i="16"/>
  <c r="G556" i="16"/>
  <c r="J556" i="16"/>
  <c r="R556" i="16"/>
  <c r="H554" i="16"/>
  <c r="E554" i="16"/>
  <c r="X554" i="16" s="1"/>
  <c r="G554" i="16"/>
  <c r="F554" i="16"/>
  <c r="J554" i="16"/>
  <c r="I554" i="16"/>
  <c r="R554" i="16"/>
  <c r="G552" i="16"/>
  <c r="E552" i="16"/>
  <c r="X552" i="16" s="1"/>
  <c r="I552" i="16"/>
  <c r="R552" i="16"/>
  <c r="R550" i="16"/>
  <c r="G550" i="16"/>
  <c r="I550" i="16"/>
  <c r="J550" i="16"/>
  <c r="F550" i="16"/>
  <c r="J548" i="16"/>
  <c r="H548" i="16"/>
  <c r="F548" i="16"/>
  <c r="G546" i="16"/>
  <c r="R546" i="16"/>
  <c r="E546" i="16"/>
  <c r="X546" i="16" s="1"/>
  <c r="I546" i="16"/>
  <c r="H546" i="16"/>
  <c r="I544" i="16"/>
  <c r="G544" i="16"/>
  <c r="H544" i="16"/>
  <c r="E544" i="16"/>
  <c r="X544" i="16" s="1"/>
  <c r="F537" i="16"/>
  <c r="J537" i="16"/>
  <c r="H537" i="16"/>
  <c r="I537" i="16"/>
  <c r="G533" i="16"/>
  <c r="E533" i="16"/>
  <c r="X533" i="16" s="1"/>
  <c r="R533" i="16"/>
  <c r="E529" i="16"/>
  <c r="X529" i="16" s="1"/>
  <c r="R529" i="16"/>
  <c r="E513" i="16"/>
  <c r="X513" i="16" s="1"/>
  <c r="F513" i="16"/>
  <c r="H513" i="16"/>
  <c r="R505" i="16"/>
  <c r="H505" i="16"/>
  <c r="E505" i="16"/>
  <c r="X505" i="16" s="1"/>
  <c r="G501" i="16"/>
  <c r="E501" i="16"/>
  <c r="X501" i="16" s="1"/>
  <c r="I501" i="16"/>
  <c r="G493" i="16"/>
  <c r="R493" i="16"/>
  <c r="J493" i="16"/>
  <c r="I493" i="16"/>
  <c r="G485" i="16"/>
  <c r="F485" i="16"/>
  <c r="R469" i="16"/>
  <c r="J469" i="16"/>
  <c r="I469" i="16"/>
  <c r="G469" i="16"/>
  <c r="G465" i="16"/>
  <c r="H465" i="16"/>
  <c r="F449" i="16"/>
  <c r="I449" i="16"/>
  <c r="J433" i="16"/>
  <c r="G433" i="16"/>
  <c r="J421" i="16"/>
  <c r="R421" i="16"/>
  <c r="F421" i="16"/>
  <c r="R417" i="16"/>
  <c r="F417" i="16"/>
  <c r="F413" i="16"/>
  <c r="E413" i="16"/>
  <c r="X413" i="16" s="1"/>
  <c r="H413" i="16"/>
  <c r="G413" i="16"/>
  <c r="J409" i="16"/>
  <c r="H409" i="16"/>
  <c r="E397" i="16"/>
  <c r="X397" i="16" s="1"/>
  <c r="I397" i="16"/>
  <c r="E389" i="16"/>
  <c r="X389" i="16" s="1"/>
  <c r="I389" i="16"/>
  <c r="J389" i="16"/>
  <c r="G381" i="16"/>
  <c r="E381" i="16"/>
  <c r="X381" i="16" s="1"/>
  <c r="J381" i="16"/>
  <c r="H381" i="16"/>
  <c r="G373" i="16"/>
  <c r="F373" i="16"/>
  <c r="J373" i="16"/>
  <c r="H373" i="16"/>
  <c r="I369" i="16"/>
  <c r="E369" i="16"/>
  <c r="X369" i="16" s="1"/>
  <c r="R361" i="16"/>
  <c r="J361" i="16"/>
  <c r="F361" i="16"/>
  <c r="E361" i="16"/>
  <c r="X361" i="16" s="1"/>
  <c r="G357" i="16"/>
  <c r="J357" i="16"/>
  <c r="F341" i="16"/>
  <c r="G341" i="16"/>
  <c r="E341" i="16"/>
  <c r="X341" i="16" s="1"/>
  <c r="H341" i="16"/>
  <c r="E337" i="16"/>
  <c r="X337" i="16" s="1"/>
  <c r="R337" i="16"/>
  <c r="J337" i="16"/>
  <c r="G333" i="16"/>
  <c r="F333" i="16"/>
  <c r="I329" i="16"/>
  <c r="G329" i="16"/>
  <c r="R329" i="16"/>
  <c r="R325" i="16"/>
  <c r="E325" i="16"/>
  <c r="X325" i="16" s="1"/>
  <c r="H325" i="16"/>
  <c r="J325" i="16"/>
  <c r="J321" i="16"/>
  <c r="G321" i="16"/>
  <c r="G309" i="16"/>
  <c r="G297" i="16"/>
  <c r="H297" i="16"/>
  <c r="G293" i="16"/>
  <c r="F289" i="16"/>
  <c r="G285" i="16"/>
  <c r="F285" i="16"/>
  <c r="F281" i="16"/>
  <c r="F270" i="16"/>
  <c r="H270" i="16"/>
  <c r="H238" i="16"/>
  <c r="F238" i="16"/>
  <c r="G234" i="16"/>
  <c r="G230" i="16"/>
  <c r="H226" i="16"/>
  <c r="G226" i="16"/>
  <c r="F226" i="16"/>
  <c r="F222" i="16"/>
  <c r="H222" i="16"/>
  <c r="R218" i="16"/>
  <c r="G218" i="16"/>
  <c r="F218" i="16"/>
  <c r="F214" i="16"/>
  <c r="H214" i="16"/>
  <c r="F202" i="16"/>
  <c r="F194" i="16"/>
  <c r="G194" i="16"/>
  <c r="R194" i="16"/>
  <c r="H171" i="16"/>
  <c r="R171" i="16"/>
  <c r="G166" i="16"/>
  <c r="R166" i="16"/>
  <c r="H166" i="16"/>
  <c r="R162" i="16"/>
  <c r="G162" i="16"/>
  <c r="F157" i="16"/>
  <c r="R157" i="16"/>
  <c r="H157" i="16"/>
  <c r="G153" i="16"/>
  <c r="H153" i="16"/>
  <c r="G150" i="16"/>
  <c r="G141" i="16"/>
  <c r="H141" i="16"/>
  <c r="F141" i="16"/>
  <c r="F137" i="16"/>
  <c r="R137" i="16"/>
  <c r="H137" i="16"/>
  <c r="F123" i="16"/>
  <c r="R123" i="16"/>
  <c r="H118" i="16"/>
  <c r="F109" i="16"/>
  <c r="G109" i="16"/>
  <c r="R109" i="16"/>
  <c r="H109" i="16"/>
  <c r="F105" i="16"/>
  <c r="H105" i="16"/>
  <c r="G105" i="16"/>
  <c r="R91" i="16"/>
  <c r="H91" i="16"/>
  <c r="G91" i="16"/>
  <c r="F91" i="16"/>
  <c r="F77" i="16"/>
  <c r="R77" i="16"/>
  <c r="H77" i="16"/>
  <c r="H73" i="16"/>
  <c r="G73" i="16"/>
  <c r="R73" i="16"/>
  <c r="G64" i="16"/>
  <c r="F64" i="16"/>
  <c r="G59" i="16"/>
  <c r="H59" i="16"/>
  <c r="H45" i="16"/>
  <c r="F45" i="16"/>
  <c r="R45" i="16"/>
  <c r="G45" i="16"/>
  <c r="R41" i="16"/>
  <c r="G41" i="16"/>
  <c r="F27" i="16"/>
  <c r="R27" i="16"/>
  <c r="H27" i="16"/>
  <c r="H22" i="16"/>
  <c r="F13" i="16"/>
  <c r="G13" i="16"/>
  <c r="R13" i="16"/>
  <c r="G9" i="16"/>
  <c r="F9" i="16"/>
  <c r="H9" i="16"/>
  <c r="I1952" i="16"/>
  <c r="J1477" i="16"/>
  <c r="G864" i="16"/>
  <c r="H1728" i="16"/>
  <c r="I706" i="16"/>
  <c r="I1912" i="16"/>
  <c r="F1917" i="16"/>
  <c r="H1139" i="16"/>
  <c r="F2149" i="16"/>
  <c r="J1605" i="16"/>
  <c r="F864" i="16"/>
  <c r="F704" i="16"/>
  <c r="J2341" i="16"/>
  <c r="E2189" i="16"/>
  <c r="X2189" i="16" s="1"/>
  <c r="G834" i="16"/>
  <c r="J936" i="16"/>
  <c r="H936" i="16"/>
  <c r="J564" i="16"/>
  <c r="R560" i="16"/>
  <c r="I560" i="16"/>
  <c r="R1368" i="16"/>
  <c r="R750" i="16"/>
  <c r="I690" i="16"/>
  <c r="J1584" i="16"/>
  <c r="F1456" i="16"/>
  <c r="H918" i="16"/>
  <c r="R918" i="16"/>
  <c r="E740" i="16"/>
  <c r="X740" i="16" s="1"/>
  <c r="I740" i="16"/>
  <c r="I1968" i="16"/>
  <c r="J570" i="16"/>
  <c r="J2101" i="16"/>
  <c r="I1004" i="16"/>
  <c r="R932" i="16"/>
  <c r="J2237" i="16"/>
  <c r="H858" i="16"/>
  <c r="I2349" i="16"/>
  <c r="J1248" i="16"/>
  <c r="R662" i="16"/>
  <c r="J628" i="16"/>
  <c r="F628" i="16"/>
  <c r="H834" i="16"/>
  <c r="J1816" i="16"/>
  <c r="I796" i="16"/>
  <c r="F666" i="16"/>
  <c r="R924" i="16"/>
  <c r="R846" i="16"/>
  <c r="E556" i="16"/>
  <c r="X556" i="16" s="1"/>
  <c r="E920" i="16"/>
  <c r="X920" i="16" s="1"/>
  <c r="J812" i="16"/>
  <c r="I800" i="16"/>
  <c r="H2077" i="16"/>
  <c r="H1909" i="16"/>
  <c r="R1432" i="16"/>
  <c r="F868" i="16"/>
  <c r="J868" i="16"/>
  <c r="R822" i="16"/>
  <c r="G718" i="16"/>
  <c r="I1720" i="16"/>
  <c r="J1720" i="16"/>
  <c r="F1640" i="16"/>
  <c r="E838" i="16"/>
  <c r="X838" i="16" s="1"/>
  <c r="H792" i="16"/>
  <c r="E1864" i="16"/>
  <c r="X1864" i="16" s="1"/>
  <c r="G1757" i="16"/>
  <c r="R718" i="16"/>
  <c r="F2413" i="16"/>
  <c r="G1464" i="16"/>
  <c r="E1464" i="16"/>
  <c r="X1464" i="16" s="1"/>
  <c r="I1238" i="16"/>
  <c r="I1677" i="16"/>
  <c r="F1480" i="16"/>
  <c r="I1480" i="16"/>
  <c r="J990" i="16"/>
  <c r="J1304" i="16"/>
  <c r="J1276" i="16"/>
  <c r="H1276" i="16"/>
  <c r="E734" i="16"/>
  <c r="X734" i="16" s="1"/>
  <c r="I920" i="16"/>
  <c r="I1944" i="16"/>
  <c r="R285" i="16"/>
  <c r="J1669" i="16"/>
  <c r="J1568" i="16"/>
  <c r="H1488" i="16"/>
  <c r="R1885" i="16"/>
  <c r="J1808" i="16"/>
  <c r="H1207" i="16"/>
  <c r="J1440" i="16"/>
  <c r="I650" i="16"/>
  <c r="E1182" i="16"/>
  <c r="X1182" i="16" s="1"/>
  <c r="E986" i="16"/>
  <c r="X986" i="16" s="1"/>
  <c r="E978" i="16"/>
  <c r="X978" i="16" s="1"/>
  <c r="F908" i="16"/>
  <c r="F880" i="16"/>
  <c r="I880" i="16"/>
  <c r="G770" i="16"/>
  <c r="I754" i="16"/>
  <c r="R646" i="16"/>
  <c r="H646" i="16"/>
  <c r="R602" i="16"/>
  <c r="H586" i="16"/>
  <c r="F586" i="16"/>
  <c r="I2109" i="16"/>
  <c r="H2229" i="16"/>
  <c r="R786" i="16"/>
  <c r="E994" i="16"/>
  <c r="X994" i="16" s="1"/>
  <c r="F682" i="16"/>
  <c r="J850" i="16"/>
  <c r="H994" i="16"/>
  <c r="H912" i="16"/>
  <c r="F900" i="16"/>
  <c r="G782" i="16"/>
  <c r="R698" i="16"/>
  <c r="E606" i="16"/>
  <c r="X606" i="16" s="1"/>
  <c r="H578" i="16"/>
  <c r="I1896" i="16"/>
  <c r="J1201" i="16"/>
  <c r="I998" i="16"/>
  <c r="J904" i="16"/>
  <c r="R778" i="16"/>
  <c r="I702" i="16"/>
  <c r="I686" i="16"/>
  <c r="F654" i="16"/>
  <c r="I638" i="16"/>
  <c r="R610" i="16"/>
  <c r="E582" i="16"/>
  <c r="X582" i="16" s="1"/>
  <c r="R962" i="16"/>
  <c r="G2317" i="16"/>
  <c r="R946" i="16"/>
  <c r="J574" i="16"/>
  <c r="F1110" i="16"/>
  <c r="F774" i="16"/>
  <c r="J714" i="16"/>
  <c r="R694" i="16"/>
  <c r="I634" i="16"/>
  <c r="E614" i="16"/>
  <c r="X614" i="16" s="1"/>
  <c r="E1872" i="16"/>
  <c r="X1872" i="16" s="1"/>
  <c r="R1792" i="16"/>
  <c r="E1323" i="16"/>
  <c r="X1323" i="16" s="1"/>
  <c r="J970" i="16"/>
  <c r="F1048" i="16"/>
  <c r="H762" i="16"/>
  <c r="E598" i="16"/>
  <c r="X598" i="16" s="1"/>
  <c r="J594" i="16"/>
  <c r="E830" i="16"/>
  <c r="X830" i="16" s="1"/>
  <c r="J1323" i="16"/>
  <c r="R830" i="16"/>
  <c r="J682" i="16"/>
  <c r="H650" i="16"/>
  <c r="G994" i="16"/>
  <c r="F830" i="16"/>
  <c r="J2085" i="16"/>
  <c r="I916" i="16"/>
  <c r="H1220" i="16"/>
  <c r="R1392" i="16"/>
  <c r="E365" i="16"/>
  <c r="X365" i="16" s="1"/>
  <c r="I886" i="16"/>
  <c r="E333" i="16"/>
  <c r="X333" i="16" s="1"/>
  <c r="E1381" i="16"/>
  <c r="X1381" i="16" s="1"/>
  <c r="R902" i="16"/>
  <c r="R477" i="16"/>
  <c r="H886" i="16"/>
  <c r="E1294" i="16"/>
  <c r="X1294" i="16" s="1"/>
  <c r="E373" i="16"/>
  <c r="X373" i="16" s="1"/>
  <c r="G1095" i="16"/>
  <c r="J329" i="16"/>
  <c r="I806" i="16"/>
  <c r="I505" i="16"/>
  <c r="J1254" i="16"/>
  <c r="J1592" i="16"/>
  <c r="E1840" i="16"/>
  <c r="X1840" i="16" s="1"/>
  <c r="I830" i="16"/>
  <c r="R604" i="16"/>
  <c r="J890" i="16"/>
  <c r="F806" i="16"/>
  <c r="G281" i="16"/>
  <c r="H361" i="16"/>
  <c r="J546" i="16"/>
  <c r="I1512" i="16"/>
  <c r="I922" i="16"/>
  <c r="E882" i="16"/>
  <c r="X882" i="16" s="1"/>
  <c r="I2197" i="16"/>
  <c r="F22" i="16"/>
  <c r="G2197" i="16"/>
  <c r="E672" i="16"/>
  <c r="X672" i="16" s="1"/>
  <c r="J772" i="16"/>
  <c r="F954" i="16"/>
  <c r="J2357" i="16"/>
  <c r="F688" i="16"/>
  <c r="R878" i="16"/>
  <c r="J848" i="16"/>
  <c r="J948" i="16"/>
  <c r="J576" i="16"/>
  <c r="G704" i="16"/>
  <c r="J844" i="16"/>
  <c r="J1880" i="16"/>
  <c r="H1949" i="16"/>
  <c r="I525" i="16"/>
  <c r="J700" i="16"/>
  <c r="J708" i="16"/>
  <c r="F736" i="16"/>
  <c r="F1132" i="16"/>
  <c r="H41" i="16"/>
  <c r="E692" i="16"/>
  <c r="X692" i="16" s="1"/>
  <c r="R972" i="16"/>
  <c r="I616" i="16"/>
  <c r="R596" i="16"/>
  <c r="G118" i="16"/>
  <c r="I940" i="16"/>
  <c r="H732" i="16"/>
  <c r="E620" i="16"/>
  <c r="X620" i="16" s="1"/>
  <c r="J674" i="16"/>
  <c r="E608" i="16"/>
  <c r="X608" i="16" s="1"/>
  <c r="E1020" i="16"/>
  <c r="X1020" i="16" s="1"/>
  <c r="J485" i="16"/>
  <c r="I710" i="16"/>
  <c r="R984" i="16"/>
  <c r="I1496" i="16"/>
  <c r="I708" i="16"/>
  <c r="E852" i="16"/>
  <c r="X852" i="16" s="1"/>
  <c r="H1992" i="16"/>
  <c r="J489" i="16"/>
  <c r="G461" i="16"/>
  <c r="G1232" i="16"/>
  <c r="E992" i="16"/>
  <c r="X992" i="16" s="1"/>
  <c r="H1384" i="16"/>
  <c r="F658" i="16"/>
  <c r="G750" i="16"/>
  <c r="I1360" i="16"/>
  <c r="G2333" i="16"/>
  <c r="E1552" i="16"/>
  <c r="X1552" i="16" s="1"/>
  <c r="I842" i="16"/>
  <c r="E906" i="16"/>
  <c r="X906" i="16" s="1"/>
  <c r="F716" i="16"/>
  <c r="I760" i="16"/>
  <c r="G796" i="16"/>
  <c r="R1672" i="16"/>
  <c r="G1568" i="16"/>
  <c r="F1332" i="16"/>
  <c r="R866" i="16"/>
  <c r="I736" i="16"/>
  <c r="R696" i="16"/>
  <c r="I776" i="16"/>
  <c r="F958" i="16"/>
  <c r="F664" i="16"/>
  <c r="F1848" i="16"/>
  <c r="G1260" i="16"/>
  <c r="G716" i="16"/>
  <c r="H950" i="16"/>
  <c r="J1054" i="16"/>
  <c r="H1800" i="16"/>
  <c r="F794" i="16"/>
  <c r="J716" i="16"/>
  <c r="F980" i="16"/>
  <c r="F966" i="16"/>
  <c r="H1260" i="16"/>
  <c r="F552" i="16"/>
  <c r="G606" i="16"/>
  <c r="H686" i="16"/>
  <c r="J782" i="16"/>
  <c r="H876" i="16"/>
  <c r="G912" i="16"/>
  <c r="H824" i="16"/>
  <c r="J1824" i="16"/>
  <c r="R768" i="16"/>
  <c r="F73" i="16"/>
  <c r="J816" i="16"/>
  <c r="J1648" i="16"/>
  <c r="H592" i="16"/>
  <c r="J832" i="16"/>
  <c r="H652" i="16"/>
  <c r="E752" i="16"/>
  <c r="X752" i="16" s="1"/>
  <c r="G894" i="16"/>
  <c r="G1148" i="16"/>
  <c r="J1310" i="16"/>
  <c r="H1632" i="16"/>
  <c r="G1528" i="16"/>
  <c r="J950" i="16"/>
  <c r="H1424" i="16"/>
  <c r="I1832" i="16"/>
  <c r="I1976" i="16"/>
  <c r="H552" i="16"/>
  <c r="E612" i="16"/>
  <c r="X612" i="16" s="1"/>
  <c r="F588" i="16"/>
  <c r="G270" i="16"/>
  <c r="R1472" i="16"/>
  <c r="E794" i="16"/>
  <c r="X794" i="16" s="1"/>
  <c r="I852" i="16"/>
  <c r="H568" i="16"/>
  <c r="F568" i="16"/>
  <c r="E568" i="16"/>
  <c r="X568" i="16" s="1"/>
  <c r="I1848" i="16"/>
  <c r="I1744" i="16"/>
  <c r="H1352" i="16"/>
  <c r="G1656" i="16"/>
  <c r="F1260" i="16"/>
  <c r="G980" i="16"/>
  <c r="J726" i="16"/>
  <c r="J572" i="16"/>
  <c r="R1952" i="16"/>
  <c r="J1728" i="16"/>
  <c r="J706" i="16"/>
  <c r="J1912" i="16"/>
  <c r="G1912" i="16"/>
  <c r="E1917" i="16"/>
  <c r="X1917" i="16" s="1"/>
  <c r="I1139" i="16"/>
  <c r="I1573" i="16"/>
  <c r="J864" i="16"/>
  <c r="E704" i="16"/>
  <c r="X704" i="16" s="1"/>
  <c r="E2341" i="16"/>
  <c r="X2341" i="16" s="1"/>
  <c r="I936" i="16"/>
  <c r="J808" i="16"/>
  <c r="E564" i="16"/>
  <c r="X564" i="16" s="1"/>
  <c r="F560" i="16"/>
  <c r="E1368" i="16"/>
  <c r="X1368" i="16" s="1"/>
  <c r="I750" i="16"/>
  <c r="H690" i="16"/>
  <c r="R1584" i="16"/>
  <c r="J1456" i="16"/>
  <c r="E918" i="16"/>
  <c r="X918" i="16" s="1"/>
  <c r="F740" i="16"/>
  <c r="H1968" i="16"/>
  <c r="R570" i="16"/>
  <c r="E570" i="16"/>
  <c r="X570" i="16" s="1"/>
  <c r="E2101" i="16"/>
  <c r="X2101" i="16" s="1"/>
  <c r="J1004" i="16"/>
  <c r="J932" i="16"/>
  <c r="R858" i="16"/>
  <c r="R2301" i="16"/>
  <c r="F1957" i="16"/>
  <c r="I1248" i="16"/>
  <c r="E662" i="16"/>
  <c r="X662" i="16" s="1"/>
  <c r="J662" i="16"/>
  <c r="I628" i="16"/>
  <c r="R834" i="16"/>
  <c r="H1816" i="16"/>
  <c r="J796" i="16"/>
  <c r="E666" i="16"/>
  <c r="X666" i="16" s="1"/>
  <c r="E924" i="16"/>
  <c r="X924" i="16" s="1"/>
  <c r="I846" i="16"/>
  <c r="J846" i="16"/>
  <c r="H556" i="16"/>
  <c r="E812" i="16"/>
  <c r="X812" i="16" s="1"/>
  <c r="H812" i="16"/>
  <c r="H800" i="16"/>
  <c r="E1909" i="16"/>
  <c r="X1909" i="16" s="1"/>
  <c r="H1432" i="16"/>
  <c r="J1432" i="16"/>
  <c r="E868" i="16"/>
  <c r="X868" i="16" s="1"/>
  <c r="H822" i="16"/>
  <c r="E1720" i="16"/>
  <c r="X1720" i="16" s="1"/>
  <c r="J1640" i="16"/>
  <c r="I838" i="16"/>
  <c r="I792" i="16"/>
  <c r="J1864" i="16"/>
  <c r="R1757" i="16"/>
  <c r="H718" i="16"/>
  <c r="H1464" i="16"/>
  <c r="J1464" i="16"/>
  <c r="J1238" i="16"/>
  <c r="E1211" i="16"/>
  <c r="X1211" i="16" s="1"/>
  <c r="E1661" i="16"/>
  <c r="X1661" i="16" s="1"/>
  <c r="R1480" i="16"/>
  <c r="G1944" i="16"/>
  <c r="H990" i="16"/>
  <c r="E1304" i="16"/>
  <c r="X1304" i="16" s="1"/>
  <c r="E1276" i="16"/>
  <c r="X1276" i="16" s="1"/>
  <c r="G2253" i="16"/>
  <c r="H734" i="16"/>
  <c r="H1944" i="16"/>
  <c r="H285" i="16"/>
  <c r="R1226" i="16"/>
  <c r="H1568" i="16"/>
  <c r="F1568" i="16"/>
  <c r="J1488" i="16"/>
  <c r="E1885" i="16"/>
  <c r="X1885" i="16" s="1"/>
  <c r="H1808" i="16"/>
  <c r="E2445" i="16"/>
  <c r="X2445" i="16" s="1"/>
  <c r="E1207" i="16"/>
  <c r="X1207" i="16" s="1"/>
  <c r="F1440" i="16"/>
  <c r="G650" i="16"/>
  <c r="H1182" i="16"/>
  <c r="G998" i="16"/>
  <c r="F986" i="16"/>
  <c r="J978" i="16"/>
  <c r="E908" i="16"/>
  <c r="X908" i="16" s="1"/>
  <c r="R880" i="16"/>
  <c r="R804" i="16"/>
  <c r="G762" i="16"/>
  <c r="J754" i="16"/>
  <c r="F646" i="16"/>
  <c r="G630" i="16"/>
  <c r="E602" i="16"/>
  <c r="X602" i="16" s="1"/>
  <c r="E586" i="16"/>
  <c r="X586" i="16" s="1"/>
  <c r="H1888" i="16"/>
  <c r="J982" i="16"/>
  <c r="H900" i="16"/>
  <c r="R850" i="16"/>
  <c r="H770" i="16"/>
  <c r="H698" i="16"/>
  <c r="R578" i="16"/>
  <c r="H1896" i="16"/>
  <c r="G892" i="16"/>
  <c r="G774" i="16"/>
  <c r="J702" i="16"/>
  <c r="E686" i="16"/>
  <c r="X686" i="16" s="1"/>
  <c r="J654" i="16"/>
  <c r="F618" i="16"/>
  <c r="J610" i="16"/>
  <c r="E548" i="16"/>
  <c r="X548" i="16" s="1"/>
  <c r="E962" i="16"/>
  <c r="X962" i="16" s="1"/>
  <c r="J946" i="16"/>
  <c r="R842" i="16"/>
  <c r="I614" i="16"/>
  <c r="R774" i="16"/>
  <c r="I714" i="16"/>
  <c r="E694" i="16"/>
  <c r="X694" i="16" s="1"/>
  <c r="F626" i="16"/>
  <c r="F544" i="16"/>
  <c r="H1904" i="16"/>
  <c r="R1872" i="16"/>
  <c r="J1792" i="16"/>
  <c r="I970" i="16"/>
  <c r="J892" i="16"/>
  <c r="F762" i="16"/>
  <c r="J598" i="16"/>
  <c r="E594" i="16"/>
  <c r="X594" i="16" s="1"/>
  <c r="H928" i="16"/>
  <c r="H830" i="16"/>
  <c r="R928" i="16"/>
  <c r="H742" i="16"/>
  <c r="H2061" i="16"/>
  <c r="H2045" i="16"/>
  <c r="H614" i="16"/>
  <c r="F574" i="16"/>
  <c r="F742" i="16"/>
  <c r="E1365" i="16"/>
  <c r="X1365" i="16" s="1"/>
  <c r="R1220" i="16"/>
  <c r="J558" i="16"/>
  <c r="J798" i="16"/>
  <c r="G513" i="16"/>
  <c r="H1592" i="16"/>
  <c r="E806" i="16"/>
  <c r="X806" i="16" s="1"/>
  <c r="H914" i="16"/>
  <c r="R1664" i="16"/>
  <c r="J902" i="16"/>
  <c r="H230" i="16"/>
  <c r="G1448" i="16"/>
  <c r="R150" i="16"/>
  <c r="I810" i="16"/>
  <c r="R537" i="16"/>
  <c r="G1592" i="16"/>
  <c r="J968" i="16"/>
  <c r="E329" i="16"/>
  <c r="X329" i="16" s="1"/>
  <c r="I361" i="16"/>
  <c r="J1408" i="16"/>
  <c r="G417" i="16"/>
  <c r="I1408" i="16"/>
  <c r="J1472" i="16"/>
  <c r="E688" i="16"/>
  <c r="X688" i="16" s="1"/>
  <c r="J810" i="16"/>
  <c r="G171" i="16"/>
  <c r="F804" i="16"/>
  <c r="H890" i="16"/>
  <c r="G537" i="16"/>
  <c r="R266" i="16"/>
  <c r="R2173" i="16"/>
  <c r="E1204" i="16"/>
  <c r="X1204" i="16" s="1"/>
  <c r="F1608" i="16"/>
  <c r="H309" i="16"/>
  <c r="F922" i="16"/>
  <c r="H150" i="16"/>
  <c r="F882" i="16"/>
  <c r="I1294" i="16"/>
  <c r="H417" i="16"/>
  <c r="H1840" i="16"/>
  <c r="J1294" i="16"/>
  <c r="I926" i="16"/>
  <c r="R250" i="16"/>
  <c r="F313" i="16"/>
  <c r="I954" i="16"/>
  <c r="G1392" i="16"/>
  <c r="G916" i="16"/>
  <c r="R1254" i="16"/>
  <c r="I1664" i="16"/>
  <c r="E1768" i="16"/>
  <c r="X1768" i="16" s="1"/>
  <c r="R780" i="16"/>
  <c r="G886" i="16"/>
  <c r="G706" i="16"/>
  <c r="H658" i="16"/>
  <c r="R848" i="16"/>
  <c r="F948" i="16"/>
  <c r="G1552" i="16"/>
  <c r="J724" i="16"/>
  <c r="I934" i="16"/>
  <c r="F776" i="16"/>
  <c r="F1712" i="16"/>
  <c r="R1880" i="16"/>
  <c r="R1928" i="16"/>
  <c r="E2213" i="16"/>
  <c r="X2213" i="16" s="1"/>
  <c r="G1509" i="16"/>
  <c r="R1496" i="16"/>
  <c r="J632" i="16"/>
  <c r="I1132" i="16"/>
  <c r="G736" i="16"/>
  <c r="G1704" i="16"/>
  <c r="E616" i="16"/>
  <c r="X616" i="16" s="1"/>
  <c r="E940" i="16"/>
  <c r="X940" i="16" s="1"/>
  <c r="I996" i="16"/>
  <c r="R105" i="16"/>
  <c r="G636" i="16"/>
  <c r="R1020" i="16"/>
  <c r="E2069" i="16"/>
  <c r="X2069" i="16" s="1"/>
  <c r="J964" i="16"/>
  <c r="J710" i="16"/>
  <c r="R9" i="16"/>
  <c r="F852" i="16"/>
  <c r="J1976" i="16"/>
  <c r="I1992" i="16"/>
  <c r="F1335" i="16"/>
  <c r="G588" i="16"/>
  <c r="F1536" i="16"/>
  <c r="R716" i="16"/>
  <c r="I644" i="16"/>
  <c r="G662" i="16"/>
  <c r="E1360" i="16"/>
  <c r="X1360" i="16" s="1"/>
  <c r="J728" i="16"/>
  <c r="G920" i="16"/>
  <c r="F1784" i="16"/>
  <c r="G1400" i="16"/>
  <c r="J1656" i="16"/>
  <c r="H1960" i="16"/>
  <c r="E760" i="16"/>
  <c r="X760" i="16" s="1"/>
  <c r="J826" i="16"/>
  <c r="G932" i="16"/>
  <c r="R2245" i="16"/>
  <c r="F584" i="16"/>
  <c r="G896" i="16"/>
  <c r="J1576" i="16"/>
  <c r="J870" i="16"/>
  <c r="G696" i="16"/>
  <c r="R824" i="16"/>
  <c r="R790" i="16"/>
  <c r="G790" i="16"/>
  <c r="H676" i="16"/>
  <c r="R1981" i="16"/>
  <c r="E818" i="16"/>
  <c r="X818" i="16" s="1"/>
  <c r="I950" i="16"/>
  <c r="H1054" i="16"/>
  <c r="G950" i="16"/>
  <c r="G1960" i="16"/>
  <c r="I1960" i="16"/>
  <c r="I966" i="16"/>
  <c r="R1104" i="16"/>
  <c r="J552" i="16"/>
  <c r="R622" i="16"/>
  <c r="G698" i="16"/>
  <c r="R826" i="16"/>
  <c r="G880" i="16"/>
  <c r="E916" i="16"/>
  <c r="X916" i="16" s="1"/>
  <c r="E824" i="16"/>
  <c r="X824" i="16" s="1"/>
  <c r="G1824" i="16"/>
  <c r="H1520" i="16"/>
  <c r="R820" i="16"/>
  <c r="R1541" i="16"/>
  <c r="H744" i="16"/>
  <c r="F860" i="16"/>
  <c r="E1744" i="16"/>
  <c r="X1744" i="16" s="1"/>
  <c r="E1696" i="16"/>
  <c r="X1696" i="16" s="1"/>
  <c r="F652" i="16"/>
  <c r="I752" i="16"/>
  <c r="E934" i="16"/>
  <c r="X934" i="16" s="1"/>
  <c r="J1148" i="16"/>
  <c r="G1776" i="16"/>
  <c r="F1632" i="16"/>
  <c r="G123" i="16"/>
  <c r="G1064" i="16"/>
  <c r="J930" i="16"/>
  <c r="J996" i="16"/>
  <c r="G1736" i="16"/>
  <c r="E576" i="16"/>
  <c r="X576" i="16" s="1"/>
  <c r="R1848" i="16"/>
  <c r="H1984" i="16"/>
  <c r="H1752" i="16"/>
  <c r="J944" i="16"/>
  <c r="R1352" i="16"/>
  <c r="H1776" i="16"/>
  <c r="I820" i="16"/>
  <c r="R1544" i="16"/>
  <c r="E550" i="16"/>
  <c r="X550" i="16" s="1"/>
  <c r="R806" i="16"/>
  <c r="H860" i="16"/>
  <c r="R656" i="16"/>
  <c r="E636" i="16"/>
  <c r="X636" i="16" s="1"/>
  <c r="H162" i="16"/>
  <c r="F608" i="16"/>
  <c r="G612" i="16"/>
  <c r="E1704" i="16"/>
  <c r="X1704" i="16" s="1"/>
  <c r="I964" i="16"/>
  <c r="R708" i="16"/>
  <c r="E1952" i="16"/>
  <c r="X1952" i="16" s="1"/>
  <c r="G1573" i="16"/>
  <c r="F1728" i="16"/>
  <c r="E706" i="16"/>
  <c r="X706" i="16" s="1"/>
  <c r="R1912" i="16"/>
  <c r="I2149" i="16"/>
  <c r="F1573" i="16"/>
  <c r="R864" i="16"/>
  <c r="I704" i="16"/>
  <c r="H2341" i="16"/>
  <c r="J2245" i="16"/>
  <c r="F936" i="16"/>
  <c r="I808" i="16"/>
  <c r="F564" i="16"/>
  <c r="J560" i="16"/>
  <c r="G838" i="16"/>
  <c r="F1368" i="16"/>
  <c r="J750" i="16"/>
  <c r="G690" i="16"/>
  <c r="J690" i="16"/>
  <c r="G1584" i="16"/>
  <c r="I1456" i="16"/>
  <c r="J918" i="16"/>
  <c r="G740" i="16"/>
  <c r="E1968" i="16"/>
  <c r="X1968" i="16" s="1"/>
  <c r="J1968" i="16"/>
  <c r="I570" i="16"/>
  <c r="F1004" i="16"/>
  <c r="I932" i="16"/>
  <c r="F932" i="16"/>
  <c r="H2301" i="16"/>
  <c r="H1248" i="16"/>
  <c r="H662" i="16"/>
  <c r="E628" i="16"/>
  <c r="X628" i="16" s="1"/>
  <c r="F834" i="16"/>
  <c r="E1816" i="16"/>
  <c r="X1816" i="16" s="1"/>
  <c r="H796" i="16"/>
  <c r="R796" i="16"/>
  <c r="I666" i="16"/>
  <c r="H924" i="16"/>
  <c r="F846" i="16"/>
  <c r="F556" i="16"/>
  <c r="R2445" i="16"/>
  <c r="H920" i="16"/>
  <c r="R812" i="16"/>
  <c r="E800" i="16"/>
  <c r="X800" i="16" s="1"/>
  <c r="G792" i="16"/>
  <c r="E2077" i="16"/>
  <c r="X2077" i="16" s="1"/>
  <c r="E1432" i="16"/>
  <c r="X1432" i="16" s="1"/>
  <c r="I868" i="16"/>
  <c r="E822" i="16"/>
  <c r="X822" i="16" s="1"/>
  <c r="R1720" i="16"/>
  <c r="I1640" i="16"/>
  <c r="R838" i="16"/>
  <c r="E792" i="16"/>
  <c r="X792" i="16" s="1"/>
  <c r="I1864" i="16"/>
  <c r="J1757" i="16"/>
  <c r="I718" i="16"/>
  <c r="J2413" i="16"/>
  <c r="F1464" i="16"/>
  <c r="R1238" i="16"/>
  <c r="G1207" i="16"/>
  <c r="F1661" i="16"/>
  <c r="E1480" i="16"/>
  <c r="X1480" i="16" s="1"/>
  <c r="R990" i="16"/>
  <c r="H1304" i="16"/>
  <c r="R1276" i="16"/>
  <c r="F734" i="16"/>
  <c r="I734" i="16"/>
  <c r="E1944" i="16"/>
  <c r="X1944" i="16" s="1"/>
  <c r="J1944" i="16"/>
  <c r="F1669" i="16"/>
  <c r="I1568" i="16"/>
  <c r="G1488" i="16"/>
  <c r="E1488" i="16"/>
  <c r="X1488" i="16" s="1"/>
  <c r="F2173" i="16"/>
  <c r="I1808" i="16"/>
  <c r="E1808" i="16"/>
  <c r="X1808" i="16" s="1"/>
  <c r="F1207" i="16"/>
  <c r="E1440" i="16"/>
  <c r="X1440" i="16" s="1"/>
  <c r="R1182" i="16"/>
  <c r="R986" i="16"/>
  <c r="H986" i="16"/>
  <c r="R978" i="16"/>
  <c r="I908" i="16"/>
  <c r="J880" i="16"/>
  <c r="G804" i="16"/>
  <c r="R754" i="16"/>
  <c r="F754" i="16"/>
  <c r="I646" i="16"/>
  <c r="G618" i="16"/>
  <c r="F602" i="16"/>
  <c r="I586" i="16"/>
  <c r="G548" i="16"/>
  <c r="R2093" i="16"/>
  <c r="E1888" i="16"/>
  <c r="X1888" i="16" s="1"/>
  <c r="E2229" i="16"/>
  <c r="X2229" i="16" s="1"/>
  <c r="I746" i="16"/>
  <c r="I682" i="16"/>
  <c r="F982" i="16"/>
  <c r="R900" i="16"/>
  <c r="R782" i="16"/>
  <c r="R770" i="16"/>
  <c r="I698" i="16"/>
  <c r="E578" i="16"/>
  <c r="X578" i="16" s="1"/>
  <c r="J1896" i="16"/>
  <c r="H998" i="16"/>
  <c r="I904" i="16"/>
  <c r="E778" i="16"/>
  <c r="X778" i="16" s="1"/>
  <c r="F766" i="16"/>
  <c r="F702" i="16"/>
  <c r="J678" i="16"/>
  <c r="R638" i="16"/>
  <c r="I618" i="16"/>
  <c r="I610" i="16"/>
  <c r="R548" i="16"/>
  <c r="F962" i="16"/>
  <c r="I946" i="16"/>
  <c r="E1110" i="16"/>
  <c r="X1110" i="16" s="1"/>
  <c r="R746" i="16"/>
  <c r="R982" i="16"/>
  <c r="F888" i="16"/>
  <c r="F758" i="16"/>
  <c r="R714" i="16"/>
  <c r="E634" i="16"/>
  <c r="X634" i="16" s="1"/>
  <c r="J626" i="16"/>
  <c r="R544" i="16"/>
  <c r="E1904" i="16"/>
  <c r="X1904" i="16" s="1"/>
  <c r="J1872" i="16"/>
  <c r="R970" i="16"/>
  <c r="I994" i="16"/>
  <c r="I1048" i="16"/>
  <c r="E892" i="16"/>
  <c r="X892" i="16" s="1"/>
  <c r="H786" i="16"/>
  <c r="H746" i="16"/>
  <c r="R598" i="16"/>
  <c r="J804" i="16"/>
  <c r="R742" i="16"/>
  <c r="H654" i="16"/>
  <c r="F1413" i="16"/>
  <c r="R682" i="16"/>
  <c r="I654" i="16"/>
  <c r="H802" i="16"/>
  <c r="I517" i="16"/>
  <c r="G1472" i="16"/>
  <c r="J806" i="16"/>
  <c r="H337" i="16"/>
  <c r="I1768" i="16"/>
  <c r="E902" i="16"/>
  <c r="X902" i="16" s="1"/>
  <c r="E465" i="16"/>
  <c r="X465" i="16" s="1"/>
  <c r="R230" i="16"/>
  <c r="E810" i="16"/>
  <c r="X810" i="16" s="1"/>
  <c r="I968" i="16"/>
  <c r="F505" i="16"/>
  <c r="I2357" i="16"/>
  <c r="J1768" i="16"/>
  <c r="J882" i="16"/>
  <c r="H688" i="16"/>
  <c r="E2405" i="16"/>
  <c r="X2405" i="16" s="1"/>
  <c r="I333" i="16"/>
  <c r="I898" i="16"/>
  <c r="F477" i="16"/>
  <c r="G1204" i="16"/>
  <c r="H1608" i="16"/>
  <c r="G922" i="16"/>
  <c r="J910" i="16"/>
  <c r="G238" i="16"/>
  <c r="G305" i="16"/>
  <c r="G802" i="16"/>
  <c r="I878" i="16"/>
  <c r="G810" i="16"/>
  <c r="H916" i="16"/>
  <c r="R938" i="16"/>
  <c r="F916" i="16"/>
  <c r="E1664" i="16"/>
  <c r="X1664" i="16" s="1"/>
  <c r="I742" i="16"/>
  <c r="F878" i="16"/>
  <c r="G976" i="16"/>
  <c r="G914" i="16"/>
  <c r="H756" i="16"/>
  <c r="J872" i="16"/>
  <c r="F1936" i="16"/>
  <c r="G884" i="16"/>
  <c r="G1928" i="16"/>
  <c r="J736" i="16"/>
  <c r="F1696" i="16"/>
  <c r="J1132" i="16"/>
  <c r="H736" i="16"/>
  <c r="F1704" i="16"/>
  <c r="R1560" i="16"/>
  <c r="R616" i="16"/>
  <c r="G137" i="16"/>
  <c r="E996" i="16"/>
  <c r="X996" i="16" s="1"/>
  <c r="J874" i="16"/>
  <c r="J636" i="16"/>
  <c r="I988" i="16"/>
  <c r="G1038" i="16"/>
  <c r="H964" i="16"/>
  <c r="F620" i="16"/>
  <c r="J1869" i="16"/>
  <c r="R632" i="16"/>
  <c r="H730" i="16"/>
  <c r="G642" i="16"/>
  <c r="G870" i="16"/>
  <c r="G816" i="16"/>
  <c r="J764" i="16"/>
  <c r="H566" i="16"/>
  <c r="J722" i="16"/>
  <c r="G652" i="16"/>
  <c r="F726" i="16"/>
  <c r="G564" i="16"/>
  <c r="R1784" i="16"/>
  <c r="G1560" i="16"/>
  <c r="I1384" i="16"/>
  <c r="H764" i="16"/>
  <c r="G906" i="16"/>
  <c r="E826" i="16"/>
  <c r="X826" i="16" s="1"/>
  <c r="G584" i="16"/>
  <c r="G1808" i="16"/>
  <c r="G966" i="16"/>
  <c r="E952" i="16"/>
  <c r="X952" i="16" s="1"/>
  <c r="I1920" i="16"/>
  <c r="E1616" i="16"/>
  <c r="X1616" i="16" s="1"/>
  <c r="H724" i="16"/>
  <c r="F696" i="16"/>
  <c r="J1416" i="16"/>
  <c r="F942" i="16"/>
  <c r="F818" i="16"/>
  <c r="G1054" i="16"/>
  <c r="H948" i="16"/>
  <c r="R1920" i="16"/>
  <c r="H980" i="16"/>
  <c r="G1904" i="16"/>
  <c r="G586" i="16"/>
  <c r="G626" i="16"/>
  <c r="R730" i="16"/>
  <c r="I854" i="16"/>
  <c r="I888" i="16"/>
  <c r="I1104" i="16"/>
  <c r="J992" i="16"/>
  <c r="J1520" i="16"/>
  <c r="G820" i="16"/>
  <c r="I832" i="16"/>
  <c r="J676" i="16"/>
  <c r="R1504" i="16"/>
  <c r="H123" i="16"/>
  <c r="R874" i="16"/>
  <c r="J744" i="16"/>
  <c r="E674" i="16"/>
  <c r="X674" i="16" s="1"/>
  <c r="H562" i="16"/>
  <c r="J712" i="16"/>
  <c r="G856" i="16"/>
  <c r="H1744" i="16"/>
  <c r="R141" i="16"/>
  <c r="H996" i="16"/>
  <c r="H700" i="16"/>
  <c r="I1504" i="16"/>
  <c r="H814" i="16"/>
  <c r="F1856" i="16"/>
  <c r="J960" i="16"/>
  <c r="F1600" i="16"/>
  <c r="I836" i="16"/>
  <c r="J840" i="16"/>
  <c r="E944" i="16"/>
  <c r="X944" i="16" s="1"/>
  <c r="I1624" i="16"/>
  <c r="E1920" i="16"/>
  <c r="X1920" i="16" s="1"/>
  <c r="J1936" i="16"/>
  <c r="R836" i="16"/>
  <c r="J656" i="16"/>
  <c r="I712" i="16"/>
  <c r="F784" i="16"/>
  <c r="G954" i="16"/>
  <c r="J1688" i="16"/>
  <c r="I1600" i="16"/>
  <c r="R930" i="16"/>
  <c r="E2377" i="16"/>
  <c r="X2377" i="16" s="1"/>
  <c r="I2377" i="16"/>
  <c r="I2369" i="16"/>
  <c r="R2153" i="16"/>
  <c r="F2153" i="16"/>
  <c r="H1988" i="16"/>
  <c r="G1988" i="16"/>
  <c r="F1988" i="16"/>
  <c r="G1980" i="16"/>
  <c r="I1980" i="16"/>
  <c r="E1980" i="16"/>
  <c r="X1980" i="16" s="1"/>
  <c r="J1980" i="16"/>
  <c r="E1972" i="16"/>
  <c r="X1972" i="16" s="1"/>
  <c r="R1972" i="16"/>
  <c r="R1964" i="16"/>
  <c r="G1964" i="16"/>
  <c r="I1964" i="16"/>
  <c r="E1964" i="16"/>
  <c r="X1964" i="16" s="1"/>
  <c r="H1948" i="16"/>
  <c r="E1948" i="16"/>
  <c r="X1948" i="16" s="1"/>
  <c r="G1940" i="16"/>
  <c r="E1940" i="16"/>
  <c r="X1940" i="16" s="1"/>
  <c r="R1940" i="16"/>
  <c r="R1924" i="16"/>
  <c r="J1924" i="16"/>
  <c r="E1916" i="16"/>
  <c r="X1916" i="16" s="1"/>
  <c r="H1916" i="16"/>
  <c r="J1916" i="16"/>
  <c r="G1916" i="16"/>
  <c r="H1908" i="16"/>
  <c r="R1908" i="16"/>
  <c r="F1884" i="16"/>
  <c r="I1884" i="16"/>
  <c r="I1868" i="16"/>
  <c r="G1868" i="16"/>
  <c r="R1868" i="16"/>
  <c r="H1868" i="16"/>
  <c r="J1860" i="16"/>
  <c r="E1860" i="16"/>
  <c r="X1860" i="16" s="1"/>
  <c r="R1860" i="16"/>
  <c r="E1852" i="16"/>
  <c r="X1852" i="16" s="1"/>
  <c r="G1852" i="16"/>
  <c r="I1828" i="16"/>
  <c r="H1828" i="16"/>
  <c r="J1820" i="16"/>
  <c r="G1820" i="16"/>
  <c r="J1796" i="16"/>
  <c r="F1796" i="16"/>
  <c r="E1796" i="16"/>
  <c r="X1796" i="16" s="1"/>
  <c r="J1788" i="16"/>
  <c r="I1788" i="16"/>
  <c r="H1788" i="16"/>
  <c r="F1780" i="16"/>
  <c r="G1780" i="16"/>
  <c r="R1780" i="16"/>
  <c r="E1780" i="16"/>
  <c r="X1780" i="16" s="1"/>
  <c r="J1772" i="16"/>
  <c r="G1772" i="16"/>
  <c r="G1756" i="16"/>
  <c r="F1756" i="16"/>
  <c r="J1756" i="16"/>
  <c r="E1745" i="16"/>
  <c r="X1745" i="16" s="1"/>
  <c r="H1745" i="16"/>
  <c r="F1732" i="16"/>
  <c r="I1732" i="16"/>
  <c r="I1724" i="16"/>
  <c r="E1724" i="16"/>
  <c r="X1724" i="16" s="1"/>
  <c r="J1708" i="16"/>
  <c r="R1708" i="16"/>
  <c r="G1700" i="16"/>
  <c r="R1700" i="16"/>
  <c r="E1692" i="16"/>
  <c r="X1692" i="16" s="1"/>
  <c r="G1692" i="16"/>
  <c r="G1676" i="16"/>
  <c r="H1676" i="16"/>
  <c r="H1673" i="16"/>
  <c r="J1673" i="16"/>
  <c r="E1668" i="16"/>
  <c r="X1668" i="16" s="1"/>
  <c r="G1668" i="16"/>
  <c r="J1668" i="16"/>
  <c r="F1668" i="16"/>
  <c r="I1668" i="16"/>
  <c r="I1660" i="16"/>
  <c r="F1660" i="16"/>
  <c r="I1652" i="16"/>
  <c r="G1652" i="16"/>
  <c r="H1652" i="16"/>
  <c r="R1652" i="16"/>
  <c r="G1644" i="16"/>
  <c r="J1644" i="16"/>
  <c r="H1644" i="16"/>
  <c r="R1636" i="16"/>
  <c r="G1636" i="16"/>
  <c r="H1633" i="16"/>
  <c r="G1633" i="16"/>
  <c r="I1633" i="16"/>
  <c r="R1628" i="16"/>
  <c r="F1628" i="16"/>
  <c r="I1628" i="16"/>
  <c r="J1628" i="16"/>
  <c r="R1620" i="16"/>
  <c r="J1620" i="16"/>
  <c r="H1620" i="16"/>
  <c r="F1620" i="16"/>
  <c r="G1620" i="16"/>
  <c r="H1612" i="16"/>
  <c r="H1604" i="16"/>
  <c r="R1604" i="16"/>
  <c r="R1556" i="16"/>
  <c r="F1556" i="16"/>
  <c r="H1556" i="16"/>
  <c r="J1548" i="16"/>
  <c r="I1548" i="16"/>
  <c r="G1548" i="16"/>
  <c r="E1548" i="16"/>
  <c r="X1548" i="16" s="1"/>
  <c r="J1540" i="16"/>
  <c r="H1540" i="16"/>
  <c r="E1540" i="16"/>
  <c r="X1540" i="16" s="1"/>
  <c r="F1540" i="16"/>
  <c r="E1532" i="16"/>
  <c r="X1532" i="16" s="1"/>
  <c r="H1532" i="16"/>
  <c r="E1524" i="16"/>
  <c r="X1524" i="16" s="1"/>
  <c r="I1524" i="16"/>
  <c r="R1508" i="16"/>
  <c r="F1508" i="16"/>
  <c r="H1508" i="16"/>
  <c r="J1508" i="16"/>
  <c r="R1500" i="16"/>
  <c r="J1500" i="16"/>
  <c r="H1492" i="16"/>
  <c r="G1492" i="16"/>
  <c r="G1484" i="16"/>
  <c r="F1481" i="16"/>
  <c r="G1481" i="16"/>
  <c r="F1468" i="16"/>
  <c r="H1468" i="16"/>
  <c r="J1468" i="16"/>
  <c r="E1468" i="16"/>
  <c r="X1468" i="16" s="1"/>
  <c r="R1468" i="16"/>
  <c r="E1465" i="16"/>
  <c r="X1465" i="16" s="1"/>
  <c r="I1465" i="16"/>
  <c r="G1452" i="16"/>
  <c r="F1452" i="16"/>
  <c r="E1452" i="16"/>
  <c r="X1452" i="16" s="1"/>
  <c r="E1444" i="16"/>
  <c r="X1444" i="16" s="1"/>
  <c r="H1444" i="16"/>
  <c r="F1444" i="16"/>
  <c r="G1444" i="16"/>
  <c r="R1433" i="16"/>
  <c r="G1433" i="16"/>
  <c r="I1417" i="16"/>
  <c r="E1417" i="16"/>
  <c r="X1417" i="16" s="1"/>
  <c r="I1412" i="16"/>
  <c r="R1412" i="16"/>
  <c r="J1401" i="16"/>
  <c r="E1401" i="16"/>
  <c r="X1401" i="16" s="1"/>
  <c r="F1396" i="16"/>
  <c r="R1396" i="16"/>
  <c r="I1396" i="16"/>
  <c r="J1388" i="16"/>
  <c r="G1388" i="16"/>
  <c r="E1385" i="16"/>
  <c r="X1385" i="16" s="1"/>
  <c r="H1385" i="16"/>
  <c r="G1372" i="16"/>
  <c r="H1372" i="16"/>
  <c r="J1372" i="16"/>
  <c r="R1372" i="16"/>
  <c r="G1369" i="16"/>
  <c r="H1369" i="16"/>
  <c r="H1348" i="16"/>
  <c r="F1348" i="16"/>
  <c r="G1340" i="16"/>
  <c r="F1340" i="16"/>
  <c r="R1340" i="16"/>
  <c r="J1318" i="16"/>
  <c r="G1318" i="16"/>
  <c r="H1318" i="16"/>
  <c r="E1302" i="16"/>
  <c r="X1302" i="16" s="1"/>
  <c r="F1302" i="16"/>
  <c r="J1284" i="16"/>
  <c r="G1284" i="16"/>
  <c r="I1284" i="16"/>
  <c r="J1268" i="16"/>
  <c r="I1268" i="16"/>
  <c r="R1246" i="16"/>
  <c r="I1246" i="16"/>
  <c r="E1246" i="16"/>
  <c r="X1246" i="16" s="1"/>
  <c r="H1240" i="16"/>
  <c r="G1240" i="16"/>
  <c r="J1240" i="16"/>
  <c r="E1209" i="16"/>
  <c r="X1209" i="16" s="1"/>
  <c r="I1209" i="16"/>
  <c r="H1203" i="16"/>
  <c r="R1203" i="16"/>
  <c r="H1196" i="16"/>
  <c r="J1196" i="16"/>
  <c r="F1196" i="16"/>
  <c r="J1184" i="16"/>
  <c r="H1184" i="16"/>
  <c r="E1168" i="16"/>
  <c r="X1168" i="16" s="1"/>
  <c r="I1168" i="16"/>
  <c r="J1168" i="16"/>
  <c r="F1162" i="16"/>
  <c r="I1162" i="16"/>
  <c r="R1162" i="16"/>
  <c r="F1156" i="16"/>
  <c r="G1156" i="16"/>
  <c r="H1156" i="16"/>
  <c r="H1153" i="16"/>
  <c r="G1153" i="16"/>
  <c r="I1140" i="16"/>
  <c r="H1140" i="16"/>
  <c r="J1128" i="16"/>
  <c r="G1128" i="16"/>
  <c r="E1112" i="16"/>
  <c r="X1112" i="16" s="1"/>
  <c r="R1112" i="16"/>
  <c r="G1112" i="16"/>
  <c r="I1084" i="16"/>
  <c r="H1084" i="16"/>
  <c r="J1084" i="16"/>
  <c r="R1084" i="16"/>
  <c r="E1084" i="16"/>
  <c r="X1084" i="16" s="1"/>
  <c r="F1084" i="16"/>
  <c r="F1056" i="16"/>
  <c r="G1056" i="16"/>
  <c r="J1046" i="16"/>
  <c r="G1046" i="16"/>
  <c r="R1046" i="16"/>
  <c r="E1046" i="16"/>
  <c r="X1046" i="16" s="1"/>
  <c r="G1034" i="16"/>
  <c r="H1034" i="16"/>
  <c r="E977" i="16"/>
  <c r="X977" i="16" s="1"/>
  <c r="J977" i="16"/>
  <c r="F973" i="16"/>
  <c r="G973" i="16"/>
  <c r="J949" i="16"/>
  <c r="G949" i="16"/>
  <c r="G945" i="16"/>
  <c r="J945" i="16"/>
  <c r="J937" i="16"/>
  <c r="G937" i="16"/>
  <c r="R935" i="16"/>
  <c r="H935" i="16"/>
  <c r="G917" i="16"/>
  <c r="F917" i="16"/>
  <c r="G909" i="16"/>
  <c r="H909" i="16"/>
  <c r="G889" i="16"/>
  <c r="H889" i="16"/>
  <c r="I873" i="16"/>
  <c r="R873" i="16"/>
  <c r="F863" i="16"/>
  <c r="J863" i="16"/>
  <c r="J841" i="16"/>
  <c r="R841" i="16"/>
  <c r="R817" i="16"/>
  <c r="I817" i="16"/>
  <c r="E801" i="16"/>
  <c r="X801" i="16" s="1"/>
  <c r="H801" i="16"/>
  <c r="J787" i="16"/>
  <c r="G787" i="16"/>
  <c r="R787" i="16"/>
  <c r="R723" i="16"/>
  <c r="G723" i="16"/>
  <c r="R701" i="16"/>
  <c r="G701" i="16"/>
  <c r="J695" i="16"/>
  <c r="E695" i="16"/>
  <c r="X695" i="16" s="1"/>
  <c r="R695" i="16"/>
  <c r="G679" i="16"/>
  <c r="R679" i="16"/>
  <c r="H667" i="16"/>
  <c r="I667" i="16"/>
  <c r="G663" i="16"/>
  <c r="E663" i="16"/>
  <c r="X663" i="16" s="1"/>
  <c r="F643" i="16"/>
  <c r="J643" i="16"/>
  <c r="H643" i="16"/>
  <c r="E631" i="16"/>
  <c r="X631" i="16" s="1"/>
  <c r="G631" i="16"/>
  <c r="R629" i="16"/>
  <c r="G629" i="16"/>
  <c r="F579" i="16"/>
  <c r="I579" i="16"/>
  <c r="H559" i="16"/>
  <c r="F559" i="16"/>
  <c r="G539" i="16"/>
  <c r="J539" i="16"/>
  <c r="R535" i="16"/>
  <c r="G535" i="16"/>
  <c r="H535" i="16"/>
  <c r="I535" i="16"/>
  <c r="H527" i="16"/>
  <c r="F527" i="16"/>
  <c r="I523" i="16"/>
  <c r="G523" i="16"/>
  <c r="H487" i="16"/>
  <c r="G487" i="16"/>
  <c r="G475" i="16"/>
  <c r="J475" i="16"/>
  <c r="I463" i="16"/>
  <c r="G463" i="16"/>
  <c r="F459" i="16"/>
  <c r="R459" i="16"/>
  <c r="G439" i="16"/>
  <c r="H439" i="16"/>
  <c r="F427" i="16"/>
  <c r="H427" i="16"/>
  <c r="I427" i="16"/>
  <c r="I423" i="16"/>
  <c r="G423" i="16"/>
  <c r="I403" i="16"/>
  <c r="F403" i="16"/>
  <c r="H403" i="16"/>
  <c r="H395" i="16"/>
  <c r="F395" i="16"/>
  <c r="J367" i="16"/>
  <c r="H367" i="16"/>
  <c r="H359" i="16"/>
  <c r="E359" i="16"/>
  <c r="X359" i="16" s="1"/>
  <c r="E347" i="16"/>
  <c r="X347" i="16" s="1"/>
  <c r="H347" i="16"/>
  <c r="H339" i="16"/>
  <c r="E339" i="16"/>
  <c r="X339" i="16" s="1"/>
  <c r="G339" i="16"/>
  <c r="G335" i="16"/>
  <c r="I335" i="16"/>
  <c r="R335" i="16"/>
  <c r="H287" i="16"/>
  <c r="H268" i="16"/>
  <c r="G244" i="16"/>
  <c r="H232" i="16"/>
  <c r="F232" i="16"/>
  <c r="G212" i="16"/>
  <c r="G185" i="16"/>
  <c r="H185" i="16"/>
  <c r="G169" i="16"/>
  <c r="F164" i="16"/>
  <c r="H164" i="16"/>
  <c r="R164" i="16"/>
  <c r="H139" i="16"/>
  <c r="G139" i="16"/>
  <c r="R125" i="16"/>
  <c r="H125" i="16"/>
  <c r="G121" i="16"/>
  <c r="F121" i="16"/>
  <c r="H121" i="16"/>
  <c r="G112" i="16"/>
  <c r="H112" i="16"/>
  <c r="R107" i="16"/>
  <c r="F107" i="16"/>
  <c r="H93" i="16"/>
  <c r="R93" i="16"/>
  <c r="F89" i="16"/>
  <c r="G89" i="16"/>
  <c r="R75" i="16"/>
  <c r="G75" i="16"/>
  <c r="F61" i="16"/>
  <c r="G57" i="16"/>
  <c r="F57" i="16"/>
  <c r="G48" i="16"/>
  <c r="H48" i="16"/>
  <c r="H43" i="16"/>
  <c r="G43" i="16"/>
  <c r="F29" i="16"/>
  <c r="R29" i="16"/>
  <c r="H25" i="16"/>
  <c r="R25" i="16"/>
  <c r="H11" i="16"/>
  <c r="G11" i="16"/>
  <c r="J2041" i="16"/>
  <c r="F1497" i="16"/>
  <c r="I1956" i="16"/>
  <c r="F1956" i="16"/>
  <c r="F1716" i="16"/>
  <c r="R1716" i="16"/>
  <c r="J803" i="16"/>
  <c r="G5" i="16"/>
  <c r="F965" i="16"/>
  <c r="H845" i="16"/>
  <c r="F1028" i="16"/>
  <c r="H961" i="16"/>
  <c r="E1836" i="16"/>
  <c r="X1836" i="16" s="1"/>
  <c r="E1580" i="16"/>
  <c r="X1580" i="16" s="1"/>
  <c r="G665" i="16"/>
  <c r="R603" i="16"/>
  <c r="E1075" i="16"/>
  <c r="X1075" i="16" s="1"/>
  <c r="H2353" i="16"/>
  <c r="E971" i="16"/>
  <c r="X971" i="16" s="1"/>
  <c r="R2329" i="16"/>
  <c r="H2129" i="16"/>
  <c r="H1436" i="16"/>
  <c r="R1271" i="16"/>
  <c r="J829" i="16"/>
  <c r="F589" i="16"/>
  <c r="H577" i="16"/>
  <c r="I997" i="16"/>
  <c r="F2305" i="16"/>
  <c r="J2185" i="16"/>
  <c r="E833" i="16"/>
  <c r="X833" i="16" s="1"/>
  <c r="F585" i="16"/>
  <c r="J865" i="16"/>
  <c r="H2441" i="16"/>
  <c r="F2081" i="16"/>
  <c r="J1428" i="16"/>
  <c r="E651" i="16"/>
  <c r="X651" i="16" s="1"/>
  <c r="H1012" i="16"/>
  <c r="J1353" i="16"/>
  <c r="R1364" i="16"/>
  <c r="J849" i="16"/>
  <c r="J833" i="16"/>
  <c r="J2073" i="16"/>
  <c r="G1230" i="16"/>
  <c r="J1564" i="16"/>
  <c r="I1564" i="16"/>
  <c r="H319" i="16"/>
  <c r="I1609" i="16"/>
  <c r="R2201" i="16"/>
  <c r="J1215" i="16"/>
  <c r="R1801" i="16"/>
  <c r="R763" i="16"/>
  <c r="F1190" i="16"/>
  <c r="H567" i="16"/>
  <c r="R1137" i="16"/>
  <c r="F985" i="16"/>
  <c r="J757" i="16"/>
  <c r="F1892" i="16"/>
  <c r="F853" i="16"/>
  <c r="H729" i="16"/>
  <c r="E705" i="16"/>
  <c r="X705" i="16" s="1"/>
  <c r="R879" i="16"/>
  <c r="I811" i="16"/>
  <c r="H653" i="16"/>
  <c r="F955" i="16"/>
  <c r="I2321" i="16"/>
  <c r="E895" i="16"/>
  <c r="X895" i="16" s="1"/>
  <c r="E709" i="16"/>
  <c r="X709" i="16" s="1"/>
  <c r="I581" i="16"/>
  <c r="H1256" i="16"/>
  <c r="J1256" i="16"/>
  <c r="J911" i="16"/>
  <c r="E761" i="16"/>
  <c r="X761" i="16" s="1"/>
  <c r="I745" i="16"/>
  <c r="J693" i="16"/>
  <c r="I613" i="16"/>
  <c r="G2153" i="16"/>
  <c r="R2193" i="16"/>
  <c r="E959" i="16"/>
  <c r="X959" i="16" s="1"/>
  <c r="R1900" i="16"/>
  <c r="F1209" i="16"/>
  <c r="R993" i="16"/>
  <c r="F785" i="16"/>
  <c r="E717" i="16"/>
  <c r="X717" i="16" s="1"/>
  <c r="J555" i="16"/>
  <c r="H547" i="16"/>
  <c r="J1062" i="16"/>
  <c r="F1062" i="16"/>
  <c r="J989" i="16"/>
  <c r="R915" i="16"/>
  <c r="E769" i="16"/>
  <c r="X769" i="16" s="1"/>
  <c r="E737" i="16"/>
  <c r="X737" i="16" s="1"/>
  <c r="R563" i="16"/>
  <c r="G1969" i="16"/>
  <c r="I2097" i="16"/>
  <c r="R869" i="16"/>
  <c r="R777" i="16"/>
  <c r="J749" i="16"/>
  <c r="F685" i="16"/>
  <c r="E1009" i="16"/>
  <c r="X1009" i="16" s="1"/>
  <c r="E713" i="16"/>
  <c r="X713" i="16" s="1"/>
  <c r="E625" i="16"/>
  <c r="X625" i="16" s="1"/>
  <c r="H601" i="16"/>
  <c r="R551" i="16"/>
  <c r="F551" i="16"/>
  <c r="G2193" i="16"/>
  <c r="F701" i="16"/>
  <c r="G1097" i="16"/>
  <c r="H985" i="16"/>
  <c r="J1190" i="16"/>
  <c r="E731" i="16"/>
  <c r="X731" i="16" s="1"/>
  <c r="R575" i="16"/>
  <c r="H196" i="16"/>
  <c r="J1420" i="16"/>
  <c r="E1281" i="16"/>
  <c r="X1281" i="16" s="1"/>
  <c r="H315" i="16"/>
  <c r="H283" i="16"/>
  <c r="H244" i="16"/>
  <c r="R403" i="16"/>
  <c r="H771" i="16"/>
  <c r="F1492" i="16"/>
  <c r="H695" i="16"/>
  <c r="F757" i="16"/>
  <c r="R1948" i="16"/>
  <c r="E1681" i="16"/>
  <c r="X1681" i="16" s="1"/>
  <c r="J1948" i="16"/>
  <c r="I835" i="16"/>
  <c r="R399" i="16"/>
  <c r="H459" i="16"/>
  <c r="E1290" i="16"/>
  <c r="X1290" i="16" s="1"/>
  <c r="I643" i="16"/>
  <c r="R16" i="16"/>
  <c r="H1212" i="16"/>
  <c r="E825" i="16"/>
  <c r="X825" i="16" s="1"/>
  <c r="F707" i="16"/>
  <c r="E679" i="16"/>
  <c r="X679" i="16" s="1"/>
  <c r="E855" i="16"/>
  <c r="X855" i="16" s="1"/>
  <c r="H463" i="16"/>
  <c r="F1644" i="16"/>
  <c r="G1396" i="16"/>
  <c r="H1516" i="16"/>
  <c r="I351" i="16"/>
  <c r="H817" i="16"/>
  <c r="H1396" i="16"/>
  <c r="J1492" i="16"/>
  <c r="G2249" i="16"/>
  <c r="R1516" i="16"/>
  <c r="F1724" i="16"/>
  <c r="I451" i="16"/>
  <c r="F1772" i="16"/>
  <c r="F1700" i="16"/>
  <c r="G1412" i="16"/>
  <c r="J1412" i="16"/>
  <c r="I877" i="16"/>
  <c r="H256" i="16"/>
  <c r="H29" i="16"/>
  <c r="G407" i="16"/>
  <c r="G287" i="16"/>
  <c r="J855" i="16"/>
  <c r="R1385" i="16"/>
  <c r="F1385" i="16"/>
  <c r="E1156" i="16"/>
  <c r="X1156" i="16" s="1"/>
  <c r="F817" i="16"/>
  <c r="E1732" i="16"/>
  <c r="X1732" i="16" s="1"/>
  <c r="G1524" i="16"/>
  <c r="R855" i="16"/>
  <c r="G491" i="16"/>
  <c r="F1404" i="16"/>
  <c r="G61" i="16"/>
  <c r="H2377" i="16"/>
  <c r="R973" i="16"/>
  <c r="I1492" i="16"/>
  <c r="E1369" i="16"/>
  <c r="X1369" i="16" s="1"/>
  <c r="I1676" i="16"/>
  <c r="J439" i="16"/>
  <c r="E523" i="16"/>
  <c r="X523" i="16" s="1"/>
  <c r="I1644" i="16"/>
  <c r="J1932" i="16"/>
  <c r="F367" i="16"/>
  <c r="H1588" i="16"/>
  <c r="J871" i="16"/>
  <c r="F1212" i="16"/>
  <c r="J407" i="16"/>
  <c r="G1724" i="16"/>
  <c r="R419" i="16"/>
  <c r="R427" i="16"/>
  <c r="H475" i="16"/>
  <c r="I359" i="16"/>
  <c r="I331" i="16"/>
  <c r="H1112" i="16"/>
  <c r="H1000" i="16"/>
  <c r="G841" i="16"/>
  <c r="J1657" i="16"/>
  <c r="R635" i="16"/>
  <c r="G1540" i="16"/>
  <c r="J801" i="16"/>
  <c r="E1572" i="16"/>
  <c r="X1572" i="16" s="1"/>
  <c r="E1500" i="16"/>
  <c r="X1500" i="16" s="1"/>
  <c r="E1318" i="16"/>
  <c r="X1318" i="16" s="1"/>
  <c r="I387" i="16"/>
  <c r="E557" i="16"/>
  <c r="X557" i="16" s="1"/>
  <c r="R1692" i="16"/>
  <c r="I1128" i="16"/>
  <c r="E559" i="16"/>
  <c r="X559" i="16" s="1"/>
  <c r="G1168" i="16"/>
  <c r="I1031" i="16"/>
  <c r="E1604" i="16"/>
  <c r="X1604" i="16" s="1"/>
  <c r="H1980" i="16"/>
  <c r="E1268" i="16"/>
  <c r="X1268" i="16" s="1"/>
  <c r="J1162" i="16"/>
  <c r="E1284" i="16"/>
  <c r="X1284" i="16" s="1"/>
  <c r="I1184" i="16"/>
  <c r="E487" i="16"/>
  <c r="X487" i="16" s="1"/>
  <c r="F1246" i="16"/>
  <c r="G1660" i="16"/>
  <c r="E1240" i="16"/>
  <c r="X1240" i="16" s="1"/>
  <c r="E1508" i="16"/>
  <c r="X1508" i="16" s="1"/>
  <c r="F1908" i="16"/>
  <c r="F1356" i="16"/>
  <c r="H1964" i="16"/>
  <c r="I1852" i="16"/>
  <c r="I1068" i="16"/>
  <c r="F815" i="16"/>
  <c r="G93" i="16"/>
  <c r="I1860" i="16"/>
  <c r="J1068" i="16"/>
  <c r="J1828" i="16"/>
  <c r="F1372" i="16"/>
  <c r="I1636" i="16"/>
  <c r="E1884" i="16"/>
  <c r="X1884" i="16" s="1"/>
  <c r="F1916" i="16"/>
  <c r="F1788" i="16"/>
  <c r="F1652" i="16"/>
  <c r="G2137" i="16"/>
  <c r="G1140" i="16"/>
  <c r="G1196" i="16"/>
  <c r="H1668" i="16"/>
  <c r="I875" i="16"/>
  <c r="R1196" i="16"/>
  <c r="H1168" i="16"/>
  <c r="R1240" i="16"/>
  <c r="F1548" i="16"/>
  <c r="E1828" i="16"/>
  <c r="X1828" i="16" s="1"/>
  <c r="J1340" i="16"/>
  <c r="J1056" i="16"/>
  <c r="I1932" i="16"/>
  <c r="E1988" i="16"/>
  <c r="X1988" i="16" s="1"/>
  <c r="R1788" i="16"/>
  <c r="R1140" i="16"/>
  <c r="F43" i="16"/>
  <c r="R2178" i="16"/>
  <c r="F2178" i="16"/>
  <c r="I2106" i="16"/>
  <c r="J2106" i="16"/>
  <c r="G2058" i="16"/>
  <c r="E2058" i="16"/>
  <c r="X2058" i="16" s="1"/>
  <c r="F2058" i="16"/>
  <c r="E2034" i="16"/>
  <c r="X2034" i="16" s="1"/>
  <c r="F2034" i="16"/>
  <c r="E1922" i="16"/>
  <c r="X1922" i="16" s="1"/>
  <c r="J1922" i="16"/>
  <c r="E1786" i="16"/>
  <c r="X1786" i="16" s="1"/>
  <c r="R1786" i="16"/>
  <c r="G1786" i="16"/>
  <c r="H1786" i="16"/>
  <c r="H1778" i="16"/>
  <c r="J1778" i="16"/>
  <c r="R1751" i="16"/>
  <c r="G1751" i="16"/>
  <c r="J1738" i="16"/>
  <c r="I1738" i="16"/>
  <c r="H1735" i="16"/>
  <c r="E1735" i="16"/>
  <c r="X1735" i="16" s="1"/>
  <c r="R1722" i="16"/>
  <c r="H1722" i="16"/>
  <c r="H1674" i="16"/>
  <c r="F1674" i="16"/>
  <c r="J1578" i="16"/>
  <c r="H1578" i="16"/>
  <c r="J1570" i="16"/>
  <c r="E1570" i="16"/>
  <c r="X1570" i="16" s="1"/>
  <c r="F1562" i="16"/>
  <c r="J1562" i="16"/>
  <c r="J1522" i="16"/>
  <c r="F1522" i="16"/>
  <c r="I1514" i="16"/>
  <c r="F1514" i="16"/>
  <c r="F1506" i="16"/>
  <c r="J1506" i="16"/>
  <c r="I1506" i="16"/>
  <c r="J1434" i="16"/>
  <c r="F1434" i="16"/>
  <c r="J1426" i="16"/>
  <c r="G1426" i="16"/>
  <c r="F1426" i="16"/>
  <c r="F1322" i="16"/>
  <c r="H1278" i="16"/>
  <c r="E1278" i="16"/>
  <c r="X1278" i="16" s="1"/>
  <c r="G1278" i="16"/>
  <c r="I1228" i="16"/>
  <c r="R1228" i="16"/>
  <c r="R1172" i="16"/>
  <c r="F1172" i="16"/>
  <c r="J1160" i="16"/>
  <c r="J1116" i="16"/>
  <c r="H1116" i="16"/>
  <c r="G1072" i="16"/>
  <c r="R1072" i="16"/>
  <c r="F1022" i="16"/>
  <c r="H1022" i="16"/>
  <c r="J1022" i="16"/>
  <c r="R520" i="16"/>
  <c r="F520" i="16"/>
  <c r="J492" i="16"/>
  <c r="H492" i="16"/>
  <c r="F440" i="16"/>
  <c r="J440" i="16"/>
  <c r="I432" i="16"/>
  <c r="J432" i="16"/>
  <c r="R376" i="16"/>
  <c r="F376" i="16"/>
  <c r="R372" i="16"/>
  <c r="I372" i="16"/>
  <c r="J348" i="16"/>
  <c r="G348" i="16"/>
  <c r="H348" i="16"/>
  <c r="H340" i="16"/>
  <c r="F340" i="16"/>
  <c r="J340" i="16"/>
  <c r="R316" i="16"/>
  <c r="R312" i="16"/>
  <c r="R288" i="16"/>
  <c r="G288" i="16"/>
  <c r="R257" i="16"/>
  <c r="G257" i="16"/>
  <c r="R253" i="16"/>
  <c r="R249" i="16"/>
  <c r="G249" i="16"/>
  <c r="H229" i="16"/>
  <c r="T229" i="16"/>
  <c r="G209" i="16"/>
  <c r="G205" i="16"/>
  <c r="R170" i="16"/>
  <c r="G170" i="16"/>
  <c r="R149" i="16"/>
  <c r="H149" i="16"/>
  <c r="G131" i="16"/>
  <c r="F131" i="16"/>
  <c r="H53" i="16"/>
  <c r="R49" i="16"/>
  <c r="H49" i="16"/>
  <c r="F49" i="16"/>
  <c r="R21" i="16"/>
  <c r="R17" i="16"/>
  <c r="H17" i="16"/>
  <c r="H2106" i="16"/>
  <c r="H2034" i="16"/>
  <c r="H1898" i="16"/>
  <c r="G528" i="16"/>
  <c r="J528" i="16"/>
  <c r="I528" i="16"/>
  <c r="R528" i="16"/>
  <c r="G516" i="16"/>
  <c r="I516" i="16"/>
  <c r="H516" i="16"/>
  <c r="J508" i="16"/>
  <c r="G508" i="16"/>
  <c r="I336" i="16"/>
  <c r="E336" i="16"/>
  <c r="X336" i="16" s="1"/>
  <c r="G300" i="16"/>
  <c r="F284" i="16"/>
  <c r="G280" i="16"/>
  <c r="R280" i="16"/>
  <c r="R269" i="16"/>
  <c r="G269" i="16"/>
  <c r="G217" i="16"/>
  <c r="F217" i="16"/>
  <c r="H217" i="16"/>
  <c r="R209" i="16"/>
  <c r="H209" i="16"/>
  <c r="F205" i="16"/>
  <c r="H174" i="16"/>
  <c r="G174" i="16"/>
  <c r="H156" i="16"/>
  <c r="F149" i="16"/>
  <c r="G149" i="16"/>
  <c r="G108" i="16"/>
  <c r="H108" i="16"/>
  <c r="R35" i="16"/>
  <c r="F17" i="16"/>
  <c r="G17" i="16"/>
  <c r="E432" i="16"/>
  <c r="X432" i="16" s="1"/>
  <c r="H13" i="16"/>
  <c r="G157" i="16"/>
  <c r="F59" i="16"/>
  <c r="G77" i="16"/>
  <c r="X428" i="16"/>
  <c r="X334" i="16"/>
  <c r="X256" i="16"/>
  <c r="X535" i="16"/>
  <c r="X543" i="16"/>
  <c r="X27" i="16"/>
  <c r="X322" i="16"/>
  <c r="X450" i="16"/>
  <c r="X83" i="16"/>
  <c r="X251" i="16"/>
  <c r="X145" i="16"/>
  <c r="X482" i="16"/>
  <c r="X442" i="16"/>
  <c r="X330" i="16"/>
  <c r="X255" i="16"/>
  <c r="X438" i="16"/>
  <c r="X366" i="16"/>
  <c r="X354" i="16"/>
  <c r="X247" i="16"/>
  <c r="X466" i="16"/>
  <c r="X430" i="16"/>
  <c r="X414" i="16"/>
  <c r="X402" i="16"/>
  <c r="X239" i="16"/>
  <c r="X16" i="16"/>
  <c r="X395" i="16"/>
  <c r="X542" i="16"/>
  <c r="X108" i="16"/>
  <c r="X518" i="16"/>
  <c r="X510" i="16"/>
  <c r="X384" i="16"/>
  <c r="X326" i="16"/>
  <c r="X506" i="16"/>
  <c r="X498" i="16"/>
  <c r="X526" i="16"/>
  <c r="X38" i="16"/>
  <c r="X371" i="16"/>
  <c r="X240" i="16"/>
  <c r="X226" i="16"/>
  <c r="X514" i="16"/>
  <c r="X267" i="16"/>
  <c r="X503" i="16"/>
  <c r="X419" i="16"/>
  <c r="X219" i="16"/>
  <c r="X422" i="16"/>
  <c r="X383" i="16"/>
  <c r="X342" i="16"/>
  <c r="X538" i="16"/>
  <c r="X310" i="16"/>
  <c r="X304" i="16"/>
  <c r="X314" i="16"/>
  <c r="X227" i="16"/>
  <c r="X57" i="16"/>
  <c r="X65" i="16"/>
  <c r="X481" i="16"/>
  <c r="X133" i="16"/>
  <c r="X490" i="16"/>
  <c r="X211" i="16"/>
  <c r="X446" i="16"/>
  <c r="X362" i="16"/>
  <c r="X500" i="16"/>
  <c r="X476" i="16"/>
  <c r="X386" i="16"/>
  <c r="X392" i="16"/>
  <c r="X290" i="16"/>
  <c r="X403" i="16"/>
  <c r="X439" i="16"/>
  <c r="X185" i="16"/>
  <c r="X451" i="16"/>
  <c r="X399" i="16"/>
  <c r="X459" i="16"/>
  <c r="X367" i="16"/>
  <c r="X154" i="16"/>
  <c r="X491" i="16"/>
  <c r="X115" i="16"/>
  <c r="X460" i="16"/>
  <c r="X26" i="16"/>
  <c r="X396" i="16"/>
  <c r="X426" i="16"/>
  <c r="X350" i="16"/>
  <c r="X28" i="16"/>
  <c r="X406" i="16"/>
  <c r="X276" i="16"/>
  <c r="X470" i="16"/>
  <c r="X530" i="16"/>
  <c r="X454" i="16"/>
  <c r="X306" i="16"/>
  <c r="X278" i="16"/>
  <c r="X502" i="16"/>
  <c r="X474" i="16"/>
  <c r="X458" i="16"/>
  <c r="X358" i="16"/>
  <c r="X324" i="16"/>
  <c r="X223" i="16"/>
  <c r="X235" i="16"/>
  <c r="X472" i="16"/>
  <c r="X298" i="16"/>
  <c r="X283" i="16"/>
  <c r="X363" i="16"/>
  <c r="X101" i="16"/>
  <c r="X286" i="16"/>
  <c r="X178" i="16"/>
  <c r="X51" i="16"/>
  <c r="X33" i="16"/>
  <c r="X91" i="16"/>
  <c r="X296" i="16"/>
  <c r="X382" i="16"/>
  <c r="X261" i="16"/>
  <c r="X318" i="16"/>
  <c r="X478" i="16"/>
  <c r="X494" i="16"/>
  <c r="X534" i="16"/>
  <c r="X188" i="16"/>
  <c r="X176" i="16"/>
  <c r="X69" i="16"/>
  <c r="X282" i="16"/>
  <c r="X486" i="16"/>
  <c r="X123" i="16"/>
  <c r="X164" i="16"/>
  <c r="X180" i="16"/>
  <c r="X207" i="16"/>
  <c r="X97" i="16"/>
  <c r="X147" i="16"/>
  <c r="X274" i="16"/>
  <c r="X410" i="16"/>
  <c r="X404" i="16"/>
  <c r="X302" i="16"/>
  <c r="X398" i="16"/>
  <c r="X418" i="16"/>
  <c r="X488" i="16"/>
  <c r="X416" i="16"/>
  <c r="X231" i="16"/>
  <c r="X462" i="16"/>
  <c r="X378" i="16"/>
  <c r="X271" i="16"/>
  <c r="X374" i="16"/>
  <c r="X434" i="16"/>
  <c r="X394" i="16"/>
  <c r="X390" i="16"/>
  <c r="X370" i="16"/>
  <c r="X346" i="16"/>
  <c r="X480" i="16"/>
  <c r="X215" i="16"/>
  <c r="X243" i="16"/>
  <c r="X294" i="16"/>
  <c r="X64" i="16"/>
  <c r="X539" i="16"/>
  <c r="X142" i="16"/>
  <c r="X52" i="16"/>
  <c r="X335" i="16"/>
  <c r="X192" i="16"/>
  <c r="X19" i="16"/>
  <c r="X139" i="16"/>
  <c r="X184" i="16"/>
  <c r="X29" i="16"/>
  <c r="X531" i="16"/>
  <c r="X412" i="16"/>
  <c r="X259" i="16"/>
  <c r="X338" i="16"/>
  <c r="X190" i="16"/>
  <c r="X195" i="16"/>
  <c r="X129" i="16"/>
  <c r="X107" i="16"/>
  <c r="X415" i="16"/>
  <c r="X254" i="16"/>
  <c r="X522" i="16"/>
  <c r="X263" i="16"/>
  <c r="X516" i="16"/>
  <c r="X172" i="16"/>
  <c r="X205" i="16"/>
  <c r="X345" i="16"/>
  <c r="X37" i="16"/>
  <c r="X158" i="16"/>
  <c r="X199" i="16"/>
  <c r="X203" i="16"/>
  <c r="X110" i="16"/>
  <c r="X220" i="16"/>
  <c r="X20" i="16"/>
  <c r="D55" i="4"/>
  <c r="E2354" i="16"/>
  <c r="X2354" i="16" s="1"/>
  <c r="G2354" i="16"/>
  <c r="R2354" i="16"/>
  <c r="H2354" i="16"/>
  <c r="J2210" i="16"/>
  <c r="E2210" i="16"/>
  <c r="X2210" i="16" s="1"/>
  <c r="R2106" i="16"/>
  <c r="G2106" i="16"/>
  <c r="E2106" i="16"/>
  <c r="X2106" i="16" s="1"/>
  <c r="J2098" i="16"/>
  <c r="F2098" i="16"/>
  <c r="H2042" i="16"/>
  <c r="I2042" i="16"/>
  <c r="J2034" i="16"/>
  <c r="G2034" i="16"/>
  <c r="F1991" i="16"/>
  <c r="E1991" i="16"/>
  <c r="X1991" i="16" s="1"/>
  <c r="R1938" i="16"/>
  <c r="G1938" i="16"/>
  <c r="I1922" i="16"/>
  <c r="H1922" i="16"/>
  <c r="R1898" i="16"/>
  <c r="E1898" i="16"/>
  <c r="X1898" i="16" s="1"/>
  <c r="I1898" i="16"/>
  <c r="E1882" i="16"/>
  <c r="X1882" i="16" s="1"/>
  <c r="J1882" i="16"/>
  <c r="R1850" i="16"/>
  <c r="J1850" i="16"/>
  <c r="G1850" i="16"/>
  <c r="H1826" i="16"/>
  <c r="R1826" i="16"/>
  <c r="E1778" i="16"/>
  <c r="X1778" i="16" s="1"/>
  <c r="R1778" i="16"/>
  <c r="H1730" i="16"/>
  <c r="R1698" i="16"/>
  <c r="I1698" i="16"/>
  <c r="I1682" i="16"/>
  <c r="H1682" i="16"/>
  <c r="R1674" i="16"/>
  <c r="G1674" i="16"/>
  <c r="E1666" i="16"/>
  <c r="X1666" i="16" s="1"/>
  <c r="R1666" i="16"/>
  <c r="E1578" i="16"/>
  <c r="X1578" i="16" s="1"/>
  <c r="G1578" i="16"/>
  <c r="R1570" i="16"/>
  <c r="F1570" i="16"/>
  <c r="E1546" i="16"/>
  <c r="X1546" i="16" s="1"/>
  <c r="I1546" i="16"/>
  <c r="H1538" i="16"/>
  <c r="J1538" i="16"/>
  <c r="I1538" i="16"/>
  <c r="H2145" i="16"/>
  <c r="E2145" i="16"/>
  <c r="X2145" i="16" s="1"/>
  <c r="J1940" i="16"/>
  <c r="H1940" i="16"/>
  <c r="I1940" i="16"/>
  <c r="E1820" i="16"/>
  <c r="X1820" i="16" s="1"/>
  <c r="R1820" i="16"/>
  <c r="F1820" i="16"/>
  <c r="E1708" i="16"/>
  <c r="X1708" i="16" s="1"/>
  <c r="I1708" i="16"/>
  <c r="J1684" i="16"/>
  <c r="R1684" i="16"/>
  <c r="I1684" i="16"/>
  <c r="H1628" i="16"/>
  <c r="E1628" i="16"/>
  <c r="X1628" i="16" s="1"/>
  <c r="R1572" i="16"/>
  <c r="I1572" i="16"/>
  <c r="I1556" i="16"/>
  <c r="E1556" i="16"/>
  <c r="X1556" i="16" s="1"/>
  <c r="G1500" i="16"/>
  <c r="I1500" i="16"/>
  <c r="F1500" i="16"/>
  <c r="I1348" i="16"/>
  <c r="R1348" i="16"/>
  <c r="G1348" i="16"/>
  <c r="E1340" i="16"/>
  <c r="X1340" i="16" s="1"/>
  <c r="I1340" i="16"/>
  <c r="E1140" i="16"/>
  <c r="X1140" i="16" s="1"/>
  <c r="J1140" i="16"/>
  <c r="I1056" i="16"/>
  <c r="R1056" i="16"/>
  <c r="H1056" i="16"/>
  <c r="F2210" i="16"/>
  <c r="AB2468" i="16"/>
  <c r="V2468" i="16"/>
  <c r="AB2460" i="16"/>
  <c r="V2460" i="16"/>
  <c r="AB2452" i="16"/>
  <c r="V2452" i="16"/>
  <c r="AB2444" i="16"/>
  <c r="V2444" i="16"/>
  <c r="G2444" i="16" s="1"/>
  <c r="AB2436" i="16"/>
  <c r="V2436" i="16"/>
  <c r="G2436" i="16" s="1"/>
  <c r="AB2428" i="16"/>
  <c r="V2428" i="16"/>
  <c r="AB2420" i="16"/>
  <c r="V2420" i="16"/>
  <c r="G2420" i="16" s="1"/>
  <c r="AB2412" i="16"/>
  <c r="V2412" i="16"/>
  <c r="G2412" i="16" s="1"/>
  <c r="AB2404" i="16"/>
  <c r="V2404" i="16"/>
  <c r="AB2396" i="16"/>
  <c r="V2396" i="16"/>
  <c r="G2396" i="16" s="1"/>
  <c r="AB2388" i="16"/>
  <c r="V2388" i="16"/>
  <c r="AB2380" i="16"/>
  <c r="V2380" i="16"/>
  <c r="AB2372" i="16"/>
  <c r="V2372" i="16"/>
  <c r="AB2364" i="16"/>
  <c r="V2364" i="16"/>
  <c r="AB2356" i="16"/>
  <c r="V2356" i="16"/>
  <c r="AB2348" i="16"/>
  <c r="V2348" i="16"/>
  <c r="AB2340" i="16"/>
  <c r="V2340" i="16"/>
  <c r="AB2332" i="16"/>
  <c r="V2332" i="16"/>
  <c r="AB2324" i="16"/>
  <c r="V2324" i="16"/>
  <c r="AB2316" i="16"/>
  <c r="V2316" i="16"/>
  <c r="G2316" i="16" s="1"/>
  <c r="AB2308" i="16"/>
  <c r="V2308" i="16"/>
  <c r="AB2300" i="16"/>
  <c r="V2300" i="16"/>
  <c r="AB2292" i="16"/>
  <c r="V2292" i="16"/>
  <c r="AB2284" i="16"/>
  <c r="V2284" i="16"/>
  <c r="AB2276" i="16"/>
  <c r="V2276" i="16"/>
  <c r="AB2268" i="16"/>
  <c r="V2268" i="16"/>
  <c r="G2268" i="16" s="1"/>
  <c r="AB2260" i="16"/>
  <c r="V2260" i="16"/>
  <c r="AB2252" i="16"/>
  <c r="V2252" i="16"/>
  <c r="G2252" i="16" s="1"/>
  <c r="AB2244" i="16"/>
  <c r="V2244" i="16"/>
  <c r="AB2236" i="16"/>
  <c r="V2236" i="16"/>
  <c r="AB2228" i="16"/>
  <c r="V2228" i="16"/>
  <c r="AB2220" i="16"/>
  <c r="V2220" i="16"/>
  <c r="AB2212" i="16"/>
  <c r="V2212" i="16"/>
  <c r="AB2204" i="16"/>
  <c r="V2204" i="16"/>
  <c r="AB2196" i="16"/>
  <c r="V2196" i="16"/>
  <c r="G2196" i="16" s="1"/>
  <c r="AB2188" i="16"/>
  <c r="V2188" i="16"/>
  <c r="AB2180" i="16"/>
  <c r="V2180" i="16"/>
  <c r="G2180" i="16" s="1"/>
  <c r="AB2172" i="16"/>
  <c r="V2172" i="16"/>
  <c r="AB2164" i="16"/>
  <c r="V2164" i="16"/>
  <c r="AB2156" i="16"/>
  <c r="V2156" i="16"/>
  <c r="G2156" i="16" s="1"/>
  <c r="AB2148" i="16"/>
  <c r="V2148" i="16"/>
  <c r="AB2140" i="16"/>
  <c r="V2140" i="16"/>
  <c r="G2140" i="16" s="1"/>
  <c r="AB2132" i="16"/>
  <c r="V2132" i="16"/>
  <c r="AB2124" i="16"/>
  <c r="V2124" i="16"/>
  <c r="AB2116" i="16"/>
  <c r="V2116" i="16"/>
  <c r="AB2108" i="16"/>
  <c r="V2108" i="16"/>
  <c r="G2108" i="16" s="1"/>
  <c r="AB2100" i="16"/>
  <c r="V2100" i="16"/>
  <c r="AB2092" i="16"/>
  <c r="V2092" i="16"/>
  <c r="G2092" i="16" s="1"/>
  <c r="AB2084" i="16"/>
  <c r="V2084" i="16"/>
  <c r="AB2076" i="16"/>
  <c r="V2076" i="16"/>
  <c r="G2076" i="16" s="1"/>
  <c r="AB2068" i="16"/>
  <c r="V2068" i="16"/>
  <c r="AB2060" i="16"/>
  <c r="V2060" i="16"/>
  <c r="AB2052" i="16"/>
  <c r="V2052" i="16"/>
  <c r="G2052" i="16" s="1"/>
  <c r="AB2044" i="16"/>
  <c r="V2044" i="16"/>
  <c r="AB2036" i="16"/>
  <c r="V2036" i="16"/>
  <c r="AB2028" i="16"/>
  <c r="V2028" i="16"/>
  <c r="G2028" i="16" s="1"/>
  <c r="AB2020" i="16"/>
  <c r="V2020" i="16"/>
  <c r="G2020" i="16" s="1"/>
  <c r="AB2012" i="16"/>
  <c r="V2012" i="16"/>
  <c r="AB2004" i="16"/>
  <c r="V2004" i="16"/>
  <c r="AB1996" i="16"/>
  <c r="V1996" i="16"/>
  <c r="AB1250" i="16"/>
  <c r="V1250" i="16"/>
  <c r="AB1122" i="16"/>
  <c r="V1122" i="16"/>
  <c r="V2466" i="16"/>
  <c r="G2466" i="16" s="1"/>
  <c r="AB2458" i="16"/>
  <c r="V2458" i="16"/>
  <c r="G2458" i="16" s="1"/>
  <c r="V2450" i="16"/>
  <c r="AB2442" i="16"/>
  <c r="V2442" i="16"/>
  <c r="V2434" i="16"/>
  <c r="AB2426" i="16"/>
  <c r="V2426" i="16"/>
  <c r="G2426" i="16" s="1"/>
  <c r="V2418" i="16"/>
  <c r="G2418" i="16" s="1"/>
  <c r="AB2410" i="16"/>
  <c r="V2410" i="16"/>
  <c r="AB2394" i="16"/>
  <c r="V2394" i="16"/>
  <c r="AB2378" i="16"/>
  <c r="V2378" i="16"/>
  <c r="AB2362" i="16"/>
  <c r="V2362" i="16"/>
  <c r="I2354" i="16"/>
  <c r="F2354" i="16"/>
  <c r="J2354" i="16"/>
  <c r="AB2346" i="16"/>
  <c r="V2346" i="16"/>
  <c r="AB2330" i="16"/>
  <c r="V2330" i="16"/>
  <c r="V2322" i="16"/>
  <c r="AB2314" i="16"/>
  <c r="V2314" i="16"/>
  <c r="AB2298" i="16"/>
  <c r="V2298" i="16"/>
  <c r="V2290" i="16"/>
  <c r="AB2282" i="16"/>
  <c r="V2282" i="16"/>
  <c r="G2282" i="16" s="1"/>
  <c r="AB2266" i="16"/>
  <c r="V2266" i="16"/>
  <c r="AB2250" i="16"/>
  <c r="V2250" i="16"/>
  <c r="AB2234" i="16"/>
  <c r="V2234" i="16"/>
  <c r="AB2218" i="16"/>
  <c r="V2218" i="16"/>
  <c r="G2218" i="16" s="1"/>
  <c r="AB2202" i="16"/>
  <c r="V2202" i="16"/>
  <c r="G2202" i="16" s="1"/>
  <c r="AB2186" i="16"/>
  <c r="V2186" i="16"/>
  <c r="AB2170" i="16"/>
  <c r="V2170" i="16"/>
  <c r="AB2154" i="16"/>
  <c r="V2154" i="16"/>
  <c r="V7" i="16"/>
  <c r="AB7" i="16"/>
  <c r="AK5" i="16"/>
  <c r="V2470" i="16"/>
  <c r="G2470" i="16" s="1"/>
  <c r="AB2462" i="16"/>
  <c r="V2462" i="16"/>
  <c r="AB2446" i="16"/>
  <c r="V2446" i="16"/>
  <c r="AB2430" i="16"/>
  <c r="V2430" i="16"/>
  <c r="AB2414" i="16"/>
  <c r="V2414" i="16"/>
  <c r="V2406" i="16"/>
  <c r="AB2398" i="16"/>
  <c r="V2398" i="16"/>
  <c r="G2398" i="16" s="1"/>
  <c r="AB2382" i="16"/>
  <c r="V2382" i="16"/>
  <c r="AB2366" i="16"/>
  <c r="V2366" i="16"/>
  <c r="AB2350" i="16"/>
  <c r="V2350" i="16"/>
  <c r="V2342" i="16"/>
  <c r="G2342" i="16" s="1"/>
  <c r="AB2334" i="16"/>
  <c r="V2334" i="16"/>
  <c r="I2326" i="16"/>
  <c r="AB2318" i="16"/>
  <c r="V2318" i="16"/>
  <c r="AB2302" i="16"/>
  <c r="V2302" i="16"/>
  <c r="AB2286" i="16"/>
  <c r="V2286" i="16"/>
  <c r="AB2270" i="16"/>
  <c r="V2270" i="16"/>
  <c r="AB2254" i="16"/>
  <c r="V2254" i="16"/>
  <c r="I2246" i="16"/>
  <c r="H2246" i="16"/>
  <c r="AB2238" i="16"/>
  <c r="V2238" i="16"/>
  <c r="G2238" i="16" s="1"/>
  <c r="AB2222" i="16"/>
  <c r="V2222" i="16"/>
  <c r="AB2206" i="16"/>
  <c r="V2206" i="16"/>
  <c r="AB2190" i="16"/>
  <c r="V2190" i="16"/>
  <c r="AB2174" i="16"/>
  <c r="V2174" i="16"/>
  <c r="AB2158" i="16"/>
  <c r="V2158" i="16"/>
  <c r="AB2464" i="16"/>
  <c r="V2464" i="16"/>
  <c r="AB2456" i="16"/>
  <c r="V2456" i="16"/>
  <c r="AB2448" i="16"/>
  <c r="V2448" i="16"/>
  <c r="AB2440" i="16"/>
  <c r="V2440" i="16"/>
  <c r="AB2432" i="16"/>
  <c r="V2432" i="16"/>
  <c r="AB2424" i="16"/>
  <c r="V2424" i="16"/>
  <c r="G2424" i="16" s="1"/>
  <c r="AB2416" i="16"/>
  <c r="V2416" i="16"/>
  <c r="AB2408" i="16"/>
  <c r="V2408" i="16"/>
  <c r="AB2400" i="16"/>
  <c r="V2400" i="16"/>
  <c r="AB2392" i="16"/>
  <c r="V2392" i="16"/>
  <c r="AB2384" i="16"/>
  <c r="V2384" i="16"/>
  <c r="AB2376" i="16"/>
  <c r="V2376" i="16"/>
  <c r="AB2368" i="16"/>
  <c r="V2368" i="16"/>
  <c r="AB2360" i="16"/>
  <c r="V2360" i="16"/>
  <c r="AB2352" i="16"/>
  <c r="V2352" i="16"/>
  <c r="AB2344" i="16"/>
  <c r="V2344" i="16"/>
  <c r="AB2336" i="16"/>
  <c r="V2336" i="16"/>
  <c r="AB2328" i="16"/>
  <c r="V2328" i="16"/>
  <c r="AB2320" i="16"/>
  <c r="V2320" i="16"/>
  <c r="AB2312" i="16"/>
  <c r="V2312" i="16"/>
  <c r="AB2304" i="16"/>
  <c r="V2304" i="16"/>
  <c r="AB2296" i="16"/>
  <c r="V2296" i="16"/>
  <c r="AB2288" i="16"/>
  <c r="V2288" i="16"/>
  <c r="G2288" i="16" s="1"/>
  <c r="AB2280" i="16"/>
  <c r="V2280" i="16"/>
  <c r="AB2272" i="16"/>
  <c r="V2272" i="16"/>
  <c r="AB2264" i="16"/>
  <c r="V2264" i="16"/>
  <c r="AB2256" i="16"/>
  <c r="V2256" i="16"/>
  <c r="AB2248" i="16"/>
  <c r="V2248" i="16"/>
  <c r="AB2240" i="16"/>
  <c r="V2240" i="16"/>
  <c r="AB2232" i="16"/>
  <c r="V2232" i="16"/>
  <c r="AB2224" i="16"/>
  <c r="V2224" i="16"/>
  <c r="AB2216" i="16"/>
  <c r="V2216" i="16"/>
  <c r="AB2208" i="16"/>
  <c r="V2208" i="16"/>
  <c r="AB2200" i="16"/>
  <c r="V2200" i="16"/>
  <c r="AB2192" i="16"/>
  <c r="V2192" i="16"/>
  <c r="AB2184" i="16"/>
  <c r="V2184" i="16"/>
  <c r="AB2176" i="16"/>
  <c r="V2176" i="16"/>
  <c r="AB2168" i="16"/>
  <c r="V2168" i="16"/>
  <c r="AB2160" i="16"/>
  <c r="V2160" i="16"/>
  <c r="AB2152" i="16"/>
  <c r="V2152" i="16"/>
  <c r="R2098" i="16"/>
  <c r="I2098" i="16"/>
  <c r="F2042" i="16"/>
  <c r="R2042" i="16"/>
  <c r="V1906" i="16"/>
  <c r="G1906" i="16" s="1"/>
  <c r="V1834" i="16"/>
  <c r="G1834" i="16" s="1"/>
  <c r="AB1418" i="16"/>
  <c r="V1418" i="16"/>
  <c r="AB1410" i="16"/>
  <c r="V1410" i="16"/>
  <c r="AB1402" i="16"/>
  <c r="V1402" i="16"/>
  <c r="AB1394" i="16"/>
  <c r="V1394" i="16"/>
  <c r="AB1386" i="16"/>
  <c r="V1386" i="16"/>
  <c r="AB1378" i="16"/>
  <c r="V1378" i="16"/>
  <c r="AB1370" i="16"/>
  <c r="V1370" i="16"/>
  <c r="AB1362" i="16"/>
  <c r="V1362" i="16"/>
  <c r="AB1354" i="16"/>
  <c r="V1354" i="16"/>
  <c r="AB1346" i="16"/>
  <c r="V1346" i="16"/>
  <c r="AB1338" i="16"/>
  <c r="V1338" i="16"/>
  <c r="V1325" i="16"/>
  <c r="I1325" i="16" s="1"/>
  <c r="AB1325" i="16"/>
  <c r="V1319" i="16"/>
  <c r="I1319" i="16" s="1"/>
  <c r="AB1319" i="16"/>
  <c r="AB1210" i="16"/>
  <c r="V1210" i="16"/>
  <c r="V1197" i="16"/>
  <c r="H1197" i="16" s="1"/>
  <c r="AB1197" i="16"/>
  <c r="V1191" i="16"/>
  <c r="I1191" i="16" s="1"/>
  <c r="AB1191" i="16"/>
  <c r="AB1082" i="16"/>
  <c r="V1082" i="16"/>
  <c r="V1069" i="16"/>
  <c r="E1069" i="16" s="1"/>
  <c r="X1069" i="16" s="1"/>
  <c r="AB1069" i="16"/>
  <c r="F1066" i="16"/>
  <c r="J1066" i="16"/>
  <c r="V1063" i="16"/>
  <c r="R1063" i="16" s="1"/>
  <c r="AB1063" i="16"/>
  <c r="AB2138" i="16"/>
  <c r="AB2122" i="16"/>
  <c r="AB2106" i="16"/>
  <c r="AB2090" i="16"/>
  <c r="AB2074" i="16"/>
  <c r="AB2058" i="16"/>
  <c r="AB2042" i="16"/>
  <c r="AB2026" i="16"/>
  <c r="AB2010" i="16"/>
  <c r="AB1994" i="16"/>
  <c r="AB1962" i="16"/>
  <c r="AB1930" i="16"/>
  <c r="AB1898" i="16"/>
  <c r="AB1866" i="16"/>
  <c r="AB1834" i="16"/>
  <c r="AB1802" i="16"/>
  <c r="AB1770" i="16"/>
  <c r="AB1738" i="16"/>
  <c r="AB1706" i="16"/>
  <c r="AB1674" i="16"/>
  <c r="AB1642" i="16"/>
  <c r="AB1610" i="16"/>
  <c r="AB1578" i="16"/>
  <c r="AB1546" i="16"/>
  <c r="AB1514" i="16"/>
  <c r="AB1482" i="16"/>
  <c r="AB1450" i="16"/>
  <c r="AB1274" i="16"/>
  <c r="V1274" i="16"/>
  <c r="G1274" i="16" s="1"/>
  <c r="V1261" i="16"/>
  <c r="E1261" i="16" s="1"/>
  <c r="X1261" i="16" s="1"/>
  <c r="AB1261" i="16"/>
  <c r="V1255" i="16"/>
  <c r="R1255" i="16" s="1"/>
  <c r="AB1255" i="16"/>
  <c r="AB1146" i="16"/>
  <c r="V1146" i="16"/>
  <c r="V1133" i="16"/>
  <c r="AB1133" i="16"/>
  <c r="V1127" i="16"/>
  <c r="R1127" i="16" s="1"/>
  <c r="AB1127" i="16"/>
  <c r="AB1018" i="16"/>
  <c r="V1018" i="16"/>
  <c r="V1005" i="16"/>
  <c r="J1005" i="16" s="1"/>
  <c r="AB1005" i="16"/>
  <c r="V999" i="16"/>
  <c r="F999" i="16" s="1"/>
  <c r="AB999" i="16"/>
  <c r="V168" i="16"/>
  <c r="AB168" i="16"/>
  <c r="V160" i="16"/>
  <c r="AB160" i="16"/>
  <c r="V152" i="16"/>
  <c r="AB152"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34" i="16"/>
  <c r="G1882" i="16"/>
  <c r="I1562" i="16"/>
  <c r="I1938" i="16"/>
  <c r="I1778" i="16"/>
  <c r="G1778" i="16"/>
  <c r="F1898" i="16"/>
  <c r="E1938" i="16"/>
  <c r="X1938" i="16" s="1"/>
  <c r="G1666" i="16"/>
  <c r="I1666" i="16"/>
  <c r="H1666" i="16"/>
  <c r="E1866" i="16"/>
  <c r="X1866" i="16" s="1"/>
  <c r="E2042" i="16"/>
  <c r="X2042" i="16" s="1"/>
  <c r="H2098" i="16"/>
  <c r="G2042" i="16"/>
  <c r="AB1970" i="16"/>
  <c r="AB1938" i="16"/>
  <c r="AB1906" i="16"/>
  <c r="AB1874" i="16"/>
  <c r="AB1842" i="16"/>
  <c r="AB1810" i="16"/>
  <c r="AB1778" i="16"/>
  <c r="AB1746" i="16"/>
  <c r="AB1714" i="16"/>
  <c r="AB1682" i="16"/>
  <c r="AB1650" i="16"/>
  <c r="AB1618" i="16"/>
  <c r="AB1586" i="16"/>
  <c r="AB1554" i="16"/>
  <c r="AB1522" i="16"/>
  <c r="AB1490" i="16"/>
  <c r="AB1458" i="16"/>
  <c r="AB1426" i="16"/>
  <c r="AB2144" i="16"/>
  <c r="V2144" i="16"/>
  <c r="AB2136" i="16"/>
  <c r="V2136" i="16"/>
  <c r="AB2128" i="16"/>
  <c r="V2128" i="16"/>
  <c r="AB2120" i="16"/>
  <c r="V2120" i="16"/>
  <c r="AB2112" i="16"/>
  <c r="V2112" i="16"/>
  <c r="AB2104" i="16"/>
  <c r="V2104" i="16"/>
  <c r="AB2096" i="16"/>
  <c r="V2096" i="16"/>
  <c r="AB2088" i="16"/>
  <c r="V2088" i="16"/>
  <c r="AB2080" i="16"/>
  <c r="V2080" i="16"/>
  <c r="AB2072" i="16"/>
  <c r="V2072" i="16"/>
  <c r="AB2064" i="16"/>
  <c r="V2064" i="16"/>
  <c r="AB2056" i="16"/>
  <c r="V2056" i="16"/>
  <c r="AB2048" i="16"/>
  <c r="V2048" i="16"/>
  <c r="AB2040" i="16"/>
  <c r="V2040" i="16"/>
  <c r="AB2032" i="16"/>
  <c r="V2032" i="16"/>
  <c r="AB2024" i="16"/>
  <c r="V2024" i="16"/>
  <c r="AB2016" i="16"/>
  <c r="V2016" i="16"/>
  <c r="AB2008" i="16"/>
  <c r="V2008" i="16"/>
  <c r="AB2000" i="16"/>
  <c r="V2000" i="16"/>
  <c r="G2000" i="16" s="1"/>
  <c r="AB1314" i="16"/>
  <c r="V1314" i="16"/>
  <c r="AB1186" i="16"/>
  <c r="V1186" i="16"/>
  <c r="AB1058" i="16"/>
  <c r="V1058" i="16"/>
  <c r="V1317" i="16"/>
  <c r="E1317" i="16" s="1"/>
  <c r="X1317" i="16" s="1"/>
  <c r="AB1317" i="16"/>
  <c r="V1253" i="16"/>
  <c r="G1253" i="16" s="1"/>
  <c r="AB1253" i="16"/>
  <c r="V1189" i="16"/>
  <c r="E1189" i="16" s="1"/>
  <c r="X1189" i="16" s="1"/>
  <c r="AB1189" i="16"/>
  <c r="V1125" i="16"/>
  <c r="R1125" i="16" s="1"/>
  <c r="AB1125" i="16"/>
  <c r="V1061" i="16"/>
  <c r="R1061" i="16" s="1"/>
  <c r="AB1061" i="16"/>
  <c r="R1632" i="16"/>
  <c r="R1680" i="16"/>
  <c r="G1976" i="16"/>
  <c r="G1376" i="16"/>
  <c r="G1848" i="16"/>
  <c r="AB1416" i="16"/>
  <c r="AB1400" i="16"/>
  <c r="AB1384" i="16"/>
  <c r="AB1368" i="16"/>
  <c r="AB1352" i="16"/>
  <c r="AB1320" i="16"/>
  <c r="AB1256" i="16"/>
  <c r="AB1192" i="16"/>
  <c r="AB1128" i="16"/>
  <c r="AB1064" i="16"/>
  <c r="AB1000" i="16"/>
  <c r="V1285" i="16"/>
  <c r="J1285" i="16" s="1"/>
  <c r="AB1285" i="16"/>
  <c r="V1282" i="16"/>
  <c r="V1221" i="16"/>
  <c r="H1221" i="16" s="1"/>
  <c r="AB1221" i="16"/>
  <c r="V1218" i="16"/>
  <c r="V1157" i="16"/>
  <c r="I1157" i="16" s="1"/>
  <c r="AB1157" i="16"/>
  <c r="V1154" i="16"/>
  <c r="V1093" i="16"/>
  <c r="R1093" i="16" s="1"/>
  <c r="AB1093" i="16"/>
  <c r="V1090" i="16"/>
  <c r="V1029" i="16"/>
  <c r="J1029" i="16" s="1"/>
  <c r="AB1029" i="16"/>
  <c r="V1026" i="16"/>
  <c r="G1384" i="16"/>
  <c r="G1936" i="16"/>
  <c r="G1000" i="16"/>
  <c r="AB1992" i="16"/>
  <c r="AB1984" i="16"/>
  <c r="AB1976" i="16"/>
  <c r="AB1968" i="16"/>
  <c r="AB1960" i="16"/>
  <c r="AB1952" i="16"/>
  <c r="AB1944" i="16"/>
  <c r="AB1936" i="16"/>
  <c r="AB1928" i="16"/>
  <c r="AB1920" i="16"/>
  <c r="AB1912" i="16"/>
  <c r="AB1904" i="16"/>
  <c r="AB1896" i="16"/>
  <c r="AB1888" i="16"/>
  <c r="AB1880" i="16"/>
  <c r="AB1872" i="16"/>
  <c r="AB1864" i="16"/>
  <c r="AB1856" i="16"/>
  <c r="AB1848" i="16"/>
  <c r="AB1840" i="16"/>
  <c r="AB1832" i="16"/>
  <c r="AB1824" i="16"/>
  <c r="AB1816" i="16"/>
  <c r="AB1808" i="16"/>
  <c r="AB1800" i="16"/>
  <c r="AB1792" i="16"/>
  <c r="AB1784" i="16"/>
  <c r="AB1776" i="16"/>
  <c r="AB1768" i="16"/>
  <c r="AB1760" i="16"/>
  <c r="AB1752" i="16"/>
  <c r="AB1744" i="16"/>
  <c r="AB1736" i="16"/>
  <c r="AB1728" i="16"/>
  <c r="AB1720" i="16"/>
  <c r="AB1712" i="16"/>
  <c r="AB1704" i="16"/>
  <c r="AB1696" i="16"/>
  <c r="AB1688" i="16"/>
  <c r="AB1680" i="16"/>
  <c r="AB1672" i="16"/>
  <c r="AB1664" i="16"/>
  <c r="AB1656" i="16"/>
  <c r="AB1648" i="16"/>
  <c r="AB1640" i="16"/>
  <c r="AB1632" i="16"/>
  <c r="AB1624" i="16"/>
  <c r="AB1616" i="16"/>
  <c r="AB1608" i="16"/>
  <c r="AB1600" i="16"/>
  <c r="AB1592" i="16"/>
  <c r="AB1584" i="16"/>
  <c r="AB1576" i="16"/>
  <c r="AB1568" i="16"/>
  <c r="AB1560" i="16"/>
  <c r="AB1552" i="16"/>
  <c r="AB1544" i="16"/>
  <c r="AB1536" i="16"/>
  <c r="AB1528" i="16"/>
  <c r="AB1520" i="16"/>
  <c r="AB1512" i="16"/>
  <c r="AB1504" i="16"/>
  <c r="AB1496" i="16"/>
  <c r="AB1488" i="16"/>
  <c r="AB1480" i="16"/>
  <c r="AB1472" i="16"/>
  <c r="AB1464" i="16"/>
  <c r="AB1456" i="16"/>
  <c r="AB1448" i="16"/>
  <c r="AB1440" i="16"/>
  <c r="AB1432" i="16"/>
  <c r="AB1424" i="16"/>
  <c r="AB1414" i="16"/>
  <c r="V1414" i="16"/>
  <c r="AB1406" i="16"/>
  <c r="V1406" i="16"/>
  <c r="AB1398" i="16"/>
  <c r="V1398" i="16"/>
  <c r="AB1390" i="16"/>
  <c r="V1390" i="16"/>
  <c r="AB1382" i="16"/>
  <c r="V1382" i="16"/>
  <c r="AB1374" i="16"/>
  <c r="V1374" i="16"/>
  <c r="AB1366" i="16"/>
  <c r="V1366" i="16"/>
  <c r="AB1358" i="16"/>
  <c r="V1358" i="16"/>
  <c r="AB1350" i="16"/>
  <c r="V1350" i="16"/>
  <c r="AB1342" i="16"/>
  <c r="V1342" i="16"/>
  <c r="AB1306" i="16"/>
  <c r="V1306" i="16"/>
  <c r="V1293" i="16"/>
  <c r="E1293" i="16" s="1"/>
  <c r="X1293" i="16" s="1"/>
  <c r="AB1293" i="16"/>
  <c r="AB1242" i="16"/>
  <c r="V1242" i="16"/>
  <c r="V1229" i="16"/>
  <c r="E1229" i="16" s="1"/>
  <c r="X1229" i="16" s="1"/>
  <c r="AB1229" i="16"/>
  <c r="AB1178" i="16"/>
  <c r="V1178" i="16"/>
  <c r="V1165" i="16"/>
  <c r="F1165" i="16" s="1"/>
  <c r="AB1165" i="16"/>
  <c r="AB1114" i="16"/>
  <c r="V1114" i="16"/>
  <c r="V1101" i="16"/>
  <c r="J1101" i="16" s="1"/>
  <c r="AB1101" i="16"/>
  <c r="AB1050" i="16"/>
  <c r="V1050" i="16"/>
  <c r="V1037" i="16"/>
  <c r="E1037" i="16" s="1"/>
  <c r="X1037" i="16" s="1"/>
  <c r="AB1037" i="16"/>
  <c r="V1333" i="16"/>
  <c r="I1333" i="16" s="1"/>
  <c r="AB1333" i="16"/>
  <c r="V1330" i="16"/>
  <c r="V1301" i="16"/>
  <c r="H1301" i="16" s="1"/>
  <c r="AB1301" i="16"/>
  <c r="V1298" i="16"/>
  <c r="V1269" i="16"/>
  <c r="J1269" i="16" s="1"/>
  <c r="AB1269" i="16"/>
  <c r="V1266" i="16"/>
  <c r="V1237" i="16"/>
  <c r="G1237" i="16" s="1"/>
  <c r="AB1237" i="16"/>
  <c r="V1234" i="16"/>
  <c r="V1205" i="16"/>
  <c r="F1205" i="16" s="1"/>
  <c r="AB1205" i="16"/>
  <c r="V1202" i="16"/>
  <c r="V1173" i="16"/>
  <c r="G1173" i="16" s="1"/>
  <c r="AB1173" i="16"/>
  <c r="V1170" i="16"/>
  <c r="V1141" i="16"/>
  <c r="J1141" i="16" s="1"/>
  <c r="AB1141" i="16"/>
  <c r="V1138" i="16"/>
  <c r="V1109" i="16"/>
  <c r="I1109" i="16" s="1"/>
  <c r="AB1109" i="16"/>
  <c r="V1106" i="16"/>
  <c r="V1077" i="16"/>
  <c r="F1077" i="16" s="1"/>
  <c r="AB1077" i="16"/>
  <c r="V1074" i="16"/>
  <c r="V1045" i="16"/>
  <c r="AB1045" i="16"/>
  <c r="V1042" i="16"/>
  <c r="V1013" i="16"/>
  <c r="F1013" i="16" s="1"/>
  <c r="AB1013" i="16"/>
  <c r="V1010" i="16"/>
  <c r="V1309" i="16"/>
  <c r="J1309" i="16" s="1"/>
  <c r="AB1309" i="16"/>
  <c r="V1277" i="16"/>
  <c r="R1277" i="16" s="1"/>
  <c r="AB1277" i="16"/>
  <c r="V1245" i="16"/>
  <c r="F1245" i="16" s="1"/>
  <c r="AB1245" i="16"/>
  <c r="V1213" i="16"/>
  <c r="G1213" i="16" s="1"/>
  <c r="AB1213" i="16"/>
  <c r="V1181" i="16"/>
  <c r="F1181" i="16" s="1"/>
  <c r="AB1181" i="16"/>
  <c r="V1149" i="16"/>
  <c r="H1149" i="16" s="1"/>
  <c r="AB1149" i="16"/>
  <c r="V1117" i="16"/>
  <c r="R1117" i="16" s="1"/>
  <c r="AB1117" i="16"/>
  <c r="V1085" i="16"/>
  <c r="J1085" i="16" s="1"/>
  <c r="AB1085" i="16"/>
  <c r="V1053" i="16"/>
  <c r="J1053" i="16" s="1"/>
  <c r="AB1053" i="16"/>
  <c r="V1021" i="16"/>
  <c r="H1021" i="16" s="1"/>
  <c r="AB1021" i="16"/>
  <c r="H2475" i="16"/>
  <c r="J2475" i="16"/>
  <c r="G2475" i="16"/>
  <c r="I2475" i="16"/>
  <c r="R2475" i="16"/>
  <c r="J2473" i="16"/>
  <c r="G2473" i="16"/>
  <c r="I2473" i="16"/>
  <c r="E2473" i="16"/>
  <c r="X2473" i="16" s="1"/>
  <c r="F2473" i="16"/>
  <c r="H2473" i="16"/>
  <c r="J2471" i="16"/>
  <c r="F2471" i="16"/>
  <c r="G2471" i="16"/>
  <c r="I2471" i="16"/>
  <c r="R2471" i="16"/>
  <c r="H2469" i="16"/>
  <c r="G2469" i="16"/>
  <c r="F2469" i="16"/>
  <c r="J2469" i="16"/>
  <c r="R2469" i="16"/>
  <c r="I2469" i="16"/>
  <c r="H2465" i="16"/>
  <c r="I2465" i="16"/>
  <c r="F2465" i="16"/>
  <c r="J2465" i="16"/>
  <c r="R2465" i="16"/>
  <c r="F2463" i="16"/>
  <c r="H2463" i="16"/>
  <c r="G2463" i="16"/>
  <c r="J2463" i="16"/>
  <c r="R2463" i="16"/>
  <c r="E2463" i="16"/>
  <c r="X2463" i="16" s="1"/>
  <c r="J2461" i="16"/>
  <c r="H2461" i="16"/>
  <c r="G2461" i="16"/>
  <c r="R2461" i="16"/>
  <c r="R2459" i="16"/>
  <c r="F2459" i="16"/>
  <c r="H2459" i="16"/>
  <c r="J2459" i="16"/>
  <c r="E2459" i="16"/>
  <c r="X2459" i="16" s="1"/>
  <c r="I2459" i="16"/>
  <c r="G2457" i="16"/>
  <c r="F2457" i="16"/>
  <c r="E2457" i="16"/>
  <c r="X2457" i="16" s="1"/>
  <c r="H2457" i="16"/>
  <c r="I2457" i="16"/>
  <c r="G2453" i="16"/>
  <c r="H2451" i="16"/>
  <c r="E2451" i="16"/>
  <c r="X2451" i="16" s="1"/>
  <c r="F2451" i="16"/>
  <c r="R2451" i="16"/>
  <c r="J2451" i="16"/>
  <c r="F2449" i="16"/>
  <c r="G2449" i="16"/>
  <c r="J2449" i="16"/>
  <c r="H2449" i="16"/>
  <c r="E2449" i="16"/>
  <c r="X2449" i="16" s="1"/>
  <c r="I2449" i="16"/>
  <c r="F2447" i="16"/>
  <c r="E2447" i="16"/>
  <c r="X2447" i="16" s="1"/>
  <c r="G2447" i="16"/>
  <c r="I2447" i="16"/>
  <c r="F2443" i="16"/>
  <c r="H2443" i="16"/>
  <c r="R2443" i="16"/>
  <c r="G2443" i="16"/>
  <c r="R2439" i="16"/>
  <c r="I2439" i="16"/>
  <c r="G2439" i="16"/>
  <c r="E2437" i="16"/>
  <c r="X2437" i="16" s="1"/>
  <c r="F2437" i="16"/>
  <c r="E2435" i="16"/>
  <c r="X2435" i="16" s="1"/>
  <c r="G2435" i="16"/>
  <c r="I2435" i="16"/>
  <c r="H2435" i="16"/>
  <c r="R2435" i="16"/>
  <c r="F2435" i="16"/>
  <c r="E2433" i="16"/>
  <c r="X2433" i="16" s="1"/>
  <c r="I2433" i="16"/>
  <c r="F2433" i="16"/>
  <c r="E2431" i="16"/>
  <c r="X2431" i="16" s="1"/>
  <c r="R2431" i="16"/>
  <c r="G2431" i="16"/>
  <c r="H2431" i="16"/>
  <c r="E2429" i="16"/>
  <c r="X2429" i="16" s="1"/>
  <c r="I2429" i="16"/>
  <c r="R2429" i="16"/>
  <c r="J2429" i="16"/>
  <c r="H2429" i="16"/>
  <c r="G2429" i="16"/>
  <c r="E2427" i="16"/>
  <c r="X2427" i="16" s="1"/>
  <c r="G2427" i="16"/>
  <c r="J2427" i="16"/>
  <c r="I2427" i="16"/>
  <c r="R2427" i="16"/>
  <c r="H2427" i="16"/>
  <c r="J2425" i="16"/>
  <c r="H2425" i="16"/>
  <c r="J2423" i="16"/>
  <c r="H2423" i="16"/>
  <c r="F2423" i="16"/>
  <c r="I2423" i="16"/>
  <c r="G2421" i="16"/>
  <c r="F2421" i="16"/>
  <c r="R2421" i="16"/>
  <c r="I2421" i="16"/>
  <c r="E2421" i="16"/>
  <c r="X2421" i="16" s="1"/>
  <c r="F2419" i="16"/>
  <c r="R2419" i="16"/>
  <c r="I2419" i="16"/>
  <c r="J2419" i="16"/>
  <c r="J2417" i="16"/>
  <c r="E2417" i="16"/>
  <c r="X2417" i="16" s="1"/>
  <c r="R2417" i="16"/>
  <c r="I2417" i="16"/>
  <c r="G2417" i="16"/>
  <c r="F2415" i="16"/>
  <c r="E2415" i="16"/>
  <c r="X2415" i="16" s="1"/>
  <c r="G2415" i="16"/>
  <c r="J2415" i="16"/>
  <c r="R2415" i="16"/>
  <c r="F2409" i="16"/>
  <c r="R2409" i="16"/>
  <c r="E2409" i="16"/>
  <c r="X2409" i="16" s="1"/>
  <c r="H2409" i="16"/>
  <c r="G2409" i="16"/>
  <c r="I2409" i="16"/>
  <c r="J2409" i="16"/>
  <c r="R2407" i="16"/>
  <c r="E2407" i="16"/>
  <c r="X2407" i="16" s="1"/>
  <c r="G2407" i="16"/>
  <c r="H2407" i="16"/>
  <c r="I2407" i="16"/>
  <c r="J2407" i="16"/>
  <c r="J2401" i="16"/>
  <c r="F2401" i="16"/>
  <c r="G2401" i="16"/>
  <c r="I2401" i="16"/>
  <c r="R2401" i="16"/>
  <c r="H2401" i="16"/>
  <c r="E2399" i="16"/>
  <c r="X2399" i="16" s="1"/>
  <c r="F2399" i="16"/>
  <c r="H2399" i="16"/>
  <c r="J2399" i="16"/>
  <c r="G2399" i="16"/>
  <c r="R2399" i="16"/>
  <c r="G2397" i="16"/>
  <c r="R2397" i="16"/>
  <c r="H2397" i="16"/>
  <c r="I2397" i="16"/>
  <c r="J2397" i="16"/>
  <c r="E2397" i="16"/>
  <c r="X2397" i="16" s="1"/>
  <c r="F2397" i="16"/>
  <c r="R2395" i="16"/>
  <c r="H2395" i="16"/>
  <c r="J2395" i="16"/>
  <c r="F2395" i="16"/>
  <c r="G2395" i="16"/>
  <c r="I2393" i="16"/>
  <c r="R2393" i="16"/>
  <c r="J2393" i="16"/>
  <c r="F2393" i="16"/>
  <c r="H2393" i="16"/>
  <c r="G2393" i="16"/>
  <c r="G2391" i="16"/>
  <c r="H2391" i="16"/>
  <c r="F2391" i="16"/>
  <c r="I2391" i="16"/>
  <c r="R2391" i="16"/>
  <c r="J2391" i="16"/>
  <c r="F2389" i="16"/>
  <c r="R2389" i="16"/>
  <c r="G2389" i="16"/>
  <c r="R2387" i="16"/>
  <c r="H2387" i="16"/>
  <c r="J2387" i="16"/>
  <c r="E2387" i="16"/>
  <c r="X2387" i="16" s="1"/>
  <c r="I2387" i="16"/>
  <c r="G2387" i="16"/>
  <c r="F2387" i="16"/>
  <c r="I2385" i="16"/>
  <c r="G2385" i="16"/>
  <c r="J2385" i="16"/>
  <c r="F2385" i="16"/>
  <c r="F2381" i="16"/>
  <c r="G2381" i="16"/>
  <c r="E2381" i="16"/>
  <c r="X2381" i="16" s="1"/>
  <c r="I2381" i="16"/>
  <c r="H2381" i="16"/>
  <c r="J2381" i="16"/>
  <c r="R2381" i="16"/>
  <c r="F2373" i="16"/>
  <c r="H2373" i="16"/>
  <c r="R2373" i="16"/>
  <c r="J2373" i="16"/>
  <c r="I2367" i="16"/>
  <c r="G2367" i="16"/>
  <c r="R2367" i="16"/>
  <c r="J2367" i="16"/>
  <c r="E2367" i="16"/>
  <c r="X2367" i="16" s="1"/>
  <c r="I2365" i="16"/>
  <c r="G2365" i="16"/>
  <c r="R2365" i="16"/>
  <c r="E2365" i="16"/>
  <c r="X2365" i="16" s="1"/>
  <c r="H2365" i="16"/>
  <c r="R2363" i="16"/>
  <c r="H2363" i="16"/>
  <c r="E2363" i="16"/>
  <c r="X2363" i="16" s="1"/>
  <c r="G2363" i="16"/>
  <c r="I2363" i="16"/>
  <c r="F2363" i="16"/>
  <c r="J2363" i="16"/>
  <c r="R2359" i="16"/>
  <c r="F2359" i="16"/>
  <c r="J2359" i="16"/>
  <c r="E2359" i="16"/>
  <c r="X2359" i="16" s="1"/>
  <c r="I2359" i="16"/>
  <c r="G2355" i="16"/>
  <c r="H2355" i="16"/>
  <c r="J2355" i="16"/>
  <c r="E2351" i="16"/>
  <c r="X2351" i="16" s="1"/>
  <c r="I2351" i="16"/>
  <c r="H2351" i="16"/>
  <c r="F2351" i="16"/>
  <c r="G2351" i="16"/>
  <c r="R2351" i="16"/>
  <c r="I2347" i="16"/>
  <c r="R2347" i="16"/>
  <c r="J2347" i="16"/>
  <c r="G2347" i="16"/>
  <c r="F2347" i="16"/>
  <c r="H2347" i="16"/>
  <c r="E2347" i="16"/>
  <c r="X2347" i="16" s="1"/>
  <c r="I2343" i="16"/>
  <c r="J2343" i="16"/>
  <c r="H2343" i="16"/>
  <c r="G2343" i="16"/>
  <c r="E2343" i="16"/>
  <c r="X2343" i="16" s="1"/>
  <c r="F2343" i="16"/>
  <c r="J2339" i="16"/>
  <c r="E2339" i="16"/>
  <c r="X2339" i="16" s="1"/>
  <c r="H2339" i="16"/>
  <c r="R2339" i="16"/>
  <c r="I2339" i="16"/>
  <c r="G2339" i="16"/>
  <c r="G2337" i="16"/>
  <c r="I2337" i="16"/>
  <c r="R2337" i="16"/>
  <c r="J2337" i="16"/>
  <c r="F2337" i="16"/>
  <c r="G2327" i="16"/>
  <c r="E2327" i="16"/>
  <c r="X2327" i="16" s="1"/>
  <c r="F2327" i="16"/>
  <c r="J2327" i="16"/>
  <c r="R2327" i="16"/>
  <c r="H2327" i="16"/>
  <c r="I2327" i="16"/>
  <c r="E2319" i="16"/>
  <c r="X2319" i="16" s="1"/>
  <c r="G2319" i="16"/>
  <c r="R2319" i="16"/>
  <c r="F2319" i="16"/>
  <c r="I2319" i="16"/>
  <c r="J2319" i="16"/>
  <c r="R2315" i="16"/>
  <c r="I2315" i="16"/>
  <c r="E2315" i="16"/>
  <c r="X2315" i="16" s="1"/>
  <c r="J2311" i="16"/>
  <c r="E2311" i="16"/>
  <c r="X2311" i="16" s="1"/>
  <c r="R2311" i="16"/>
  <c r="I2311" i="16"/>
  <c r="H2311" i="16"/>
  <c r="G2311" i="16"/>
  <c r="F2311" i="16"/>
  <c r="J2297" i="16"/>
  <c r="F2297" i="16"/>
  <c r="H2293" i="16"/>
  <c r="F2293" i="16"/>
  <c r="I2293" i="16"/>
  <c r="G2293" i="16"/>
  <c r="R2293" i="16"/>
  <c r="E2293" i="16"/>
  <c r="X2293" i="16" s="1"/>
  <c r="R2291" i="16"/>
  <c r="H2291" i="16"/>
  <c r="E2287" i="16"/>
  <c r="X2287" i="16" s="1"/>
  <c r="J2287" i="16"/>
  <c r="I2287" i="16"/>
  <c r="R2287" i="16"/>
  <c r="F2287" i="16"/>
  <c r="H2287" i="16"/>
  <c r="R2281" i="16"/>
  <c r="F2281" i="16"/>
  <c r="J2281" i="16"/>
  <c r="G2281" i="16"/>
  <c r="F2273" i="16"/>
  <c r="G2273" i="16"/>
  <c r="I2273" i="16"/>
  <c r="R2273" i="16"/>
  <c r="H2273" i="16"/>
  <c r="J2273" i="16"/>
  <c r="J2265" i="16"/>
  <c r="R2265" i="16"/>
  <c r="F2265" i="16"/>
  <c r="E2265" i="16"/>
  <c r="X2265" i="16" s="1"/>
  <c r="I2265" i="16"/>
  <c r="H2265" i="16"/>
  <c r="G2265" i="16"/>
  <c r="G2261" i="16"/>
  <c r="I2261" i="16"/>
  <c r="I2247" i="16"/>
  <c r="H2247" i="16"/>
  <c r="E2247" i="16"/>
  <c r="X2247" i="16" s="1"/>
  <c r="F2247" i="16"/>
  <c r="R2247" i="16"/>
  <c r="J2241" i="16"/>
  <c r="E2233" i="16"/>
  <c r="X2233" i="16" s="1"/>
  <c r="J2233" i="16"/>
  <c r="G2233" i="16"/>
  <c r="R2233" i="16"/>
  <c r="J2231" i="16"/>
  <c r="R2231" i="16"/>
  <c r="E2231" i="16"/>
  <c r="X2231" i="16" s="1"/>
  <c r="G2231" i="16"/>
  <c r="E2225" i="16"/>
  <c r="X2225" i="16" s="1"/>
  <c r="J2225" i="16"/>
  <c r="I2225" i="16"/>
  <c r="G2225" i="16"/>
  <c r="F2225" i="16"/>
  <c r="R2225" i="16"/>
  <c r="F2221" i="16"/>
  <c r="I2219" i="16"/>
  <c r="E2219" i="16"/>
  <c r="X2219" i="16" s="1"/>
  <c r="H2219" i="16"/>
  <c r="J2219" i="16"/>
  <c r="I2215" i="16"/>
  <c r="H2215" i="16"/>
  <c r="G2215" i="16"/>
  <c r="E2215" i="16"/>
  <c r="X2215" i="16" s="1"/>
  <c r="R2215" i="16"/>
  <c r="R2213" i="16"/>
  <c r="I2213" i="16"/>
  <c r="J2213" i="16"/>
  <c r="G2213" i="16"/>
  <c r="R2209" i="16"/>
  <c r="J2209" i="16"/>
  <c r="E2209" i="16"/>
  <c r="X2209" i="16" s="1"/>
  <c r="I2209" i="16"/>
  <c r="R2205" i="16"/>
  <c r="F2205" i="16"/>
  <c r="E2205" i="16"/>
  <c r="X2205" i="16" s="1"/>
  <c r="H2205" i="16"/>
  <c r="J2205" i="16"/>
  <c r="I2205" i="16"/>
  <c r="G2205" i="16"/>
  <c r="G2191" i="16"/>
  <c r="E2191" i="16"/>
  <c r="X2191" i="16" s="1"/>
  <c r="R2191" i="16"/>
  <c r="I2191" i="16"/>
  <c r="H2191" i="16"/>
  <c r="F2191" i="16"/>
  <c r="J2191" i="16"/>
  <c r="E2171" i="16"/>
  <c r="X2171" i="16" s="1"/>
  <c r="H2171" i="16"/>
  <c r="R2171" i="16"/>
  <c r="J2171" i="16"/>
  <c r="F2171" i="16"/>
  <c r="G2167" i="16"/>
  <c r="H2167" i="16"/>
  <c r="I2167" i="16"/>
  <c r="E2167" i="16"/>
  <c r="X2167" i="16" s="1"/>
  <c r="E2163" i="16"/>
  <c r="X2163" i="16" s="1"/>
  <c r="R2163" i="16"/>
  <c r="H2163" i="16"/>
  <c r="E2147" i="16"/>
  <c r="X2147" i="16" s="1"/>
  <c r="I2147" i="16"/>
  <c r="J2147" i="16"/>
  <c r="F2147" i="16"/>
  <c r="H2147" i="16"/>
  <c r="R2147" i="16"/>
  <c r="G2147" i="16"/>
  <c r="F2135" i="16"/>
  <c r="H2135" i="16"/>
  <c r="G2135" i="16"/>
  <c r="J2135" i="16"/>
  <c r="R2135" i="16"/>
  <c r="F2131" i="16"/>
  <c r="G2131" i="16"/>
  <c r="I2131" i="16"/>
  <c r="H2131" i="16"/>
  <c r="J2131" i="16"/>
  <c r="I2103" i="16"/>
  <c r="R2103" i="16"/>
  <c r="J2103" i="16"/>
  <c r="F2103" i="16"/>
  <c r="E2103" i="16"/>
  <c r="X2103" i="16" s="1"/>
  <c r="G2103" i="16"/>
  <c r="G2099" i="16"/>
  <c r="E2099" i="16"/>
  <c r="X2099" i="16" s="1"/>
  <c r="F2099" i="16"/>
  <c r="I2099" i="16"/>
  <c r="F2095" i="16"/>
  <c r="J2095" i="16"/>
  <c r="R2095" i="16"/>
  <c r="H2095" i="16"/>
  <c r="E2095" i="16"/>
  <c r="X2095" i="16" s="1"/>
  <c r="I2095" i="16"/>
  <c r="J2091" i="16"/>
  <c r="G2091" i="16"/>
  <c r="F2091" i="16"/>
  <c r="R2091" i="16"/>
  <c r="H2091" i="16"/>
  <c r="E2091" i="16"/>
  <c r="X2091" i="16" s="1"/>
  <c r="G2071" i="16"/>
  <c r="F2071" i="16"/>
  <c r="R2071" i="16"/>
  <c r="H2071" i="16"/>
  <c r="I2071" i="16"/>
  <c r="J2071" i="16"/>
  <c r="G2069" i="16"/>
  <c r="J2069" i="16"/>
  <c r="I2069" i="16"/>
  <c r="H2065" i="16"/>
  <c r="R2065" i="16"/>
  <c r="G2065" i="16"/>
  <c r="F2065" i="16"/>
  <c r="I2065" i="16"/>
  <c r="F2039" i="16"/>
  <c r="E2039" i="16"/>
  <c r="X2039" i="16" s="1"/>
  <c r="I2039" i="16"/>
  <c r="J2039" i="16"/>
  <c r="H2039" i="16"/>
  <c r="G2039" i="16"/>
  <c r="J2035" i="16"/>
  <c r="H2035" i="16"/>
  <c r="R2035" i="16"/>
  <c r="H2031" i="16"/>
  <c r="R2031" i="16"/>
  <c r="I2031" i="16"/>
  <c r="F2031" i="16"/>
  <c r="E2031" i="16"/>
  <c r="X2031" i="16" s="1"/>
  <c r="G2031" i="16"/>
  <c r="I2027" i="16"/>
  <c r="H2027" i="16"/>
  <c r="J2027" i="16"/>
  <c r="R2027" i="16"/>
  <c r="G2027" i="16"/>
  <c r="F2027" i="16"/>
  <c r="E2027" i="16"/>
  <c r="X2027" i="16" s="1"/>
  <c r="J2023" i="16"/>
  <c r="I2023" i="16"/>
  <c r="E2023" i="16"/>
  <c r="X2023" i="16" s="1"/>
  <c r="H2023" i="16"/>
  <c r="F2023" i="16"/>
  <c r="G2023" i="16"/>
  <c r="H2019" i="16"/>
  <c r="J2019" i="16"/>
  <c r="R2019" i="16"/>
  <c r="F2019" i="16"/>
  <c r="I2019" i="16"/>
  <c r="E2015" i="16"/>
  <c r="X2015" i="16" s="1"/>
  <c r="I2015" i="16"/>
  <c r="J2015" i="16"/>
  <c r="G2015" i="16"/>
  <c r="F2015" i="16"/>
  <c r="H2013" i="16"/>
  <c r="R2013" i="16"/>
  <c r="J2013" i="16"/>
  <c r="F2013" i="16"/>
  <c r="I2013" i="16"/>
  <c r="G2013" i="16"/>
  <c r="E2013" i="16"/>
  <c r="X2013" i="16" s="1"/>
  <c r="I2009" i="16"/>
  <c r="H2009" i="16"/>
  <c r="E2009" i="16"/>
  <c r="X2009" i="16" s="1"/>
  <c r="R2009" i="16"/>
  <c r="R2001" i="16"/>
  <c r="G2001" i="16"/>
  <c r="E2001" i="16"/>
  <c r="X2001" i="16" s="1"/>
  <c r="F2001" i="16"/>
  <c r="J2001" i="16"/>
  <c r="E1997" i="16"/>
  <c r="X1997" i="16" s="1"/>
  <c r="G1997" i="16"/>
  <c r="F1997" i="16"/>
  <c r="J1997" i="16"/>
  <c r="I1997" i="16"/>
  <c r="I1989" i="16"/>
  <c r="R1985" i="16"/>
  <c r="R1979" i="16"/>
  <c r="E1979" i="16"/>
  <c r="X1979" i="16" s="1"/>
  <c r="H1979" i="16"/>
  <c r="E1977" i="16"/>
  <c r="X1977" i="16" s="1"/>
  <c r="F1977" i="16"/>
  <c r="H1977" i="16"/>
  <c r="I1977" i="16"/>
  <c r="R1977" i="16"/>
  <c r="I1973" i="16"/>
  <c r="F1973" i="16"/>
  <c r="J1973" i="16"/>
  <c r="R1973" i="16"/>
  <c r="E1973" i="16"/>
  <c r="X1973" i="16" s="1"/>
  <c r="R1967" i="16"/>
  <c r="J1967" i="16"/>
  <c r="I1967" i="16"/>
  <c r="F1967" i="16"/>
  <c r="E1949" i="16"/>
  <c r="X1949" i="16" s="1"/>
  <c r="G1949" i="16"/>
  <c r="R1949" i="16"/>
  <c r="F1949" i="16"/>
  <c r="E1945" i="16"/>
  <c r="X1945" i="16" s="1"/>
  <c r="H1945" i="16"/>
  <c r="F1945" i="16"/>
  <c r="F1937" i="16"/>
  <c r="H1937" i="16"/>
  <c r="R1937" i="16"/>
  <c r="G1937" i="16"/>
  <c r="I1937" i="16"/>
  <c r="J1937" i="16"/>
  <c r="E1937" i="16"/>
  <c r="X1937" i="16" s="1"/>
  <c r="E1933" i="16"/>
  <c r="X1933" i="16" s="1"/>
  <c r="I1933" i="16"/>
  <c r="G1933" i="16"/>
  <c r="F1933" i="16"/>
  <c r="J1933" i="16"/>
  <c r="H1933" i="16"/>
  <c r="J1929" i="16"/>
  <c r="E1929" i="16"/>
  <c r="X1929" i="16" s="1"/>
  <c r="F1929" i="16"/>
  <c r="G1929" i="16"/>
  <c r="I1929" i="16"/>
  <c r="H1929" i="16"/>
  <c r="J1923" i="16"/>
  <c r="I1923" i="16"/>
  <c r="E1923" i="16"/>
  <c r="X1923" i="16" s="1"/>
  <c r="R1923" i="16"/>
  <c r="F1923" i="16"/>
  <c r="H1923" i="16"/>
  <c r="I1919" i="16"/>
  <c r="E1919" i="16"/>
  <c r="X1919" i="16" s="1"/>
  <c r="I1915" i="16"/>
  <c r="H1915" i="16"/>
  <c r="E1915" i="16"/>
  <c r="X1915" i="16" s="1"/>
  <c r="F1915" i="16"/>
  <c r="R1915" i="16"/>
  <c r="I1911" i="16"/>
  <c r="H1911" i="16"/>
  <c r="G1911" i="16"/>
  <c r="R1911" i="16"/>
  <c r="I1895" i="16"/>
  <c r="H1895" i="16"/>
  <c r="J1895" i="16"/>
  <c r="E1895" i="16"/>
  <c r="X1895" i="16" s="1"/>
  <c r="F1895" i="16"/>
  <c r="G1895" i="16"/>
  <c r="R1891" i="16"/>
  <c r="H1891" i="16"/>
  <c r="E1891" i="16"/>
  <c r="X1891" i="16" s="1"/>
  <c r="I1891" i="16"/>
  <c r="J1887" i="16"/>
  <c r="E1887" i="16"/>
  <c r="X1887" i="16" s="1"/>
  <c r="R1887" i="16"/>
  <c r="I1887" i="16"/>
  <c r="H1887" i="16"/>
  <c r="G1887" i="16"/>
  <c r="E1883" i="16"/>
  <c r="X1883" i="16" s="1"/>
  <c r="F1879" i="16"/>
  <c r="H1879" i="16"/>
  <c r="I1879" i="16"/>
  <c r="E1879" i="16"/>
  <c r="X1879" i="16" s="1"/>
  <c r="G1879" i="16"/>
  <c r="R1879" i="16"/>
  <c r="J1879" i="16"/>
  <c r="E1877" i="16"/>
  <c r="X1877" i="16" s="1"/>
  <c r="I1877" i="16"/>
  <c r="G1873" i="16"/>
  <c r="I1873" i="16"/>
  <c r="E1873" i="16"/>
  <c r="X1873" i="16" s="1"/>
  <c r="J1873" i="16"/>
  <c r="J1867" i="16"/>
  <c r="H1867" i="16"/>
  <c r="E1867" i="16"/>
  <c r="X1867" i="16" s="1"/>
  <c r="G1867" i="16"/>
  <c r="F1867" i="16"/>
  <c r="J1863" i="16"/>
  <c r="H1863" i="16"/>
  <c r="G1863" i="16"/>
  <c r="I1863" i="16"/>
  <c r="E1863" i="16"/>
  <c r="X1863" i="16" s="1"/>
  <c r="R1863" i="16"/>
  <c r="F1863" i="16"/>
  <c r="E1857" i="16"/>
  <c r="X1857" i="16" s="1"/>
  <c r="G1849" i="16"/>
  <c r="J1849" i="16"/>
  <c r="E1849" i="16"/>
  <c r="X1849" i="16" s="1"/>
  <c r="F1849" i="16"/>
  <c r="R1849" i="16"/>
  <c r="H1843" i="16"/>
  <c r="G1843" i="16"/>
  <c r="E1843" i="16"/>
  <c r="X1843" i="16" s="1"/>
  <c r="J1843" i="16"/>
  <c r="I1843" i="16"/>
  <c r="F1827" i="16"/>
  <c r="R1827" i="16"/>
  <c r="E1827" i="16"/>
  <c r="X1827" i="16" s="1"/>
  <c r="H1827" i="16"/>
  <c r="I1827" i="16"/>
  <c r="F1821" i="16"/>
  <c r="I1821" i="16"/>
  <c r="R1821" i="16"/>
  <c r="E1821" i="16"/>
  <c r="X1821" i="16" s="1"/>
  <c r="H1821" i="16"/>
  <c r="G1821" i="16"/>
  <c r="F1817" i="16"/>
  <c r="E1817" i="16"/>
  <c r="X1817" i="16" s="1"/>
  <c r="I1817" i="16"/>
  <c r="R1817" i="16"/>
  <c r="J1817" i="16"/>
  <c r="G1817" i="16"/>
  <c r="E1813" i="16"/>
  <c r="X1813" i="16" s="1"/>
  <c r="E1807" i="16"/>
  <c r="X1807" i="16" s="1"/>
  <c r="G1803" i="16"/>
  <c r="H1799" i="16"/>
  <c r="F1799" i="16"/>
  <c r="R1799" i="16"/>
  <c r="G1799" i="16"/>
  <c r="E1795" i="16"/>
  <c r="X1795" i="16" s="1"/>
  <c r="F1795" i="16"/>
  <c r="G1795" i="16"/>
  <c r="H1795" i="16"/>
  <c r="E1791" i="16"/>
  <c r="X1791" i="16" s="1"/>
  <c r="R1791" i="16"/>
  <c r="H1791" i="16"/>
  <c r="I1791" i="16"/>
  <c r="J1791" i="16"/>
  <c r="F1791" i="16"/>
  <c r="J1787" i="16"/>
  <c r="H1787" i="16"/>
  <c r="E1787" i="16"/>
  <c r="X1787" i="16" s="1"/>
  <c r="G1787" i="16"/>
  <c r="G1783" i="16"/>
  <c r="R1783" i="16"/>
  <c r="F1783" i="16"/>
  <c r="H1783" i="16"/>
  <c r="E1783" i="16"/>
  <c r="X1783" i="16" s="1"/>
  <c r="I1783" i="16"/>
  <c r="J1783" i="16"/>
  <c r="R1781" i="16"/>
  <c r="G1781" i="16"/>
  <c r="G1777" i="16"/>
  <c r="J1777" i="16"/>
  <c r="R1777" i="16"/>
  <c r="F1777" i="16"/>
  <c r="R1773" i="16"/>
  <c r="J1773" i="16"/>
  <c r="F1773" i="16"/>
  <c r="I1773" i="16"/>
  <c r="E1773" i="16"/>
  <c r="X1773" i="16" s="1"/>
  <c r="R1771" i="16"/>
  <c r="H1771" i="16"/>
  <c r="R1767" i="16"/>
  <c r="I1767" i="16"/>
  <c r="J1767" i="16"/>
  <c r="E1767" i="16"/>
  <c r="X1767" i="16" s="1"/>
  <c r="G1759" i="16"/>
  <c r="R1759" i="16"/>
  <c r="I1759" i="16"/>
  <c r="F1759" i="16"/>
  <c r="H1759" i="16"/>
  <c r="R1753" i="16"/>
  <c r="J1753" i="16"/>
  <c r="G1753" i="16"/>
  <c r="E1753" i="16"/>
  <c r="X1753" i="16" s="1"/>
  <c r="R1749" i="16"/>
  <c r="E1749" i="16"/>
  <c r="X1749" i="16" s="1"/>
  <c r="H1749" i="16"/>
  <c r="F1749" i="16"/>
  <c r="J1749" i="16"/>
  <c r="G1749" i="16"/>
  <c r="I1739" i="16"/>
  <c r="H1739" i="16"/>
  <c r="F1739" i="16"/>
  <c r="R1739" i="16"/>
  <c r="J1739" i="16"/>
  <c r="J1735" i="16"/>
  <c r="F1735" i="16"/>
  <c r="I1735" i="16"/>
  <c r="G1735" i="16"/>
  <c r="E1731" i="16"/>
  <c r="X1731" i="16" s="1"/>
  <c r="J1731" i="16"/>
  <c r="G1731" i="16"/>
  <c r="F1731" i="16"/>
  <c r="R1731" i="16"/>
  <c r="I1731" i="16"/>
  <c r="H1731" i="16"/>
  <c r="F1727" i="16"/>
  <c r="G1727" i="16"/>
  <c r="E1727" i="16"/>
  <c r="X1727" i="16" s="1"/>
  <c r="J1727" i="16"/>
  <c r="H1727" i="16"/>
  <c r="I1727" i="16"/>
  <c r="G1723" i="16"/>
  <c r="R1723" i="16"/>
  <c r="J1723" i="16"/>
  <c r="I1723" i="16"/>
  <c r="F1723" i="16"/>
  <c r="E1719" i="16"/>
  <c r="X1719" i="16" s="1"/>
  <c r="G1719" i="16"/>
  <c r="I1719" i="16"/>
  <c r="R1719" i="16"/>
  <c r="E1715" i="16"/>
  <c r="X1715" i="16" s="1"/>
  <c r="H1715" i="16"/>
  <c r="F1715" i="16"/>
  <c r="J1715" i="16"/>
  <c r="R1715" i="16"/>
  <c r="I1715" i="16"/>
  <c r="G1715" i="16"/>
  <c r="I1711" i="16"/>
  <c r="J1711" i="16"/>
  <c r="F1711" i="16"/>
  <c r="H1711" i="16"/>
  <c r="E1711" i="16"/>
  <c r="X1711" i="16" s="1"/>
  <c r="H1707" i="16"/>
  <c r="E1707" i="16"/>
  <c r="X1707" i="16" s="1"/>
  <c r="J1707" i="16"/>
  <c r="G1707" i="16"/>
  <c r="I1707" i="16"/>
  <c r="F1705" i="16"/>
  <c r="R1705" i="16"/>
  <c r="E1705" i="16"/>
  <c r="X1705" i="16" s="1"/>
  <c r="I1705" i="16"/>
  <c r="J1705" i="16"/>
  <c r="G1705" i="16"/>
  <c r="H1705" i="16"/>
  <c r="F1701" i="16"/>
  <c r="G1701" i="16"/>
  <c r="R1701" i="16"/>
  <c r="I1701" i="16"/>
  <c r="H1701" i="16"/>
  <c r="J1701" i="16"/>
  <c r="F1699" i="16"/>
  <c r="J1699" i="16"/>
  <c r="I1699" i="16"/>
  <c r="G1699" i="16"/>
  <c r="F1695" i="16"/>
  <c r="J1695" i="16"/>
  <c r="R1695" i="16"/>
  <c r="I1695" i="16"/>
  <c r="G1695" i="16"/>
  <c r="G1693" i="16"/>
  <c r="I1693" i="16"/>
  <c r="H1693" i="16"/>
  <c r="F1693" i="16"/>
  <c r="E1693" i="16"/>
  <c r="X1693" i="16" s="1"/>
  <c r="J1691" i="16"/>
  <c r="F1691" i="16"/>
  <c r="E1691" i="16"/>
  <c r="X1691" i="16" s="1"/>
  <c r="R1691" i="16"/>
  <c r="H1689" i="16"/>
  <c r="E1689" i="16"/>
  <c r="X1689" i="16" s="1"/>
  <c r="J1689" i="16"/>
  <c r="F1689" i="16"/>
  <c r="H1685" i="16"/>
  <c r="E1685" i="16"/>
  <c r="X1685" i="16" s="1"/>
  <c r="R1683" i="16"/>
  <c r="H1683" i="16"/>
  <c r="F1683" i="16"/>
  <c r="G1683" i="16"/>
  <c r="E1683" i="16"/>
  <c r="X1683" i="16" s="1"/>
  <c r="G1673" i="16"/>
  <c r="E1673" i="16"/>
  <c r="X1673" i="16" s="1"/>
  <c r="I1673" i="16"/>
  <c r="R1673" i="16"/>
  <c r="E1671" i="16"/>
  <c r="X1671" i="16" s="1"/>
  <c r="I1671" i="16"/>
  <c r="G1671" i="16"/>
  <c r="F1671" i="16"/>
  <c r="H1667" i="16"/>
  <c r="G1667" i="16"/>
  <c r="J1667" i="16"/>
  <c r="I1667" i="16"/>
  <c r="E1667" i="16"/>
  <c r="X1667" i="16" s="1"/>
  <c r="F1667" i="16"/>
  <c r="R1667" i="16"/>
  <c r="R1663" i="16"/>
  <c r="I1663" i="16"/>
  <c r="E1663" i="16"/>
  <c r="X1663" i="16" s="1"/>
  <c r="G1663" i="16"/>
  <c r="H1663" i="16"/>
  <c r="E1657" i="16"/>
  <c r="X1657" i="16" s="1"/>
  <c r="R1657" i="16"/>
  <c r="G1657" i="16"/>
  <c r="F1657" i="16"/>
  <c r="F1655" i="16"/>
  <c r="J1655" i="16"/>
  <c r="R1655" i="16"/>
  <c r="E1655" i="16"/>
  <c r="X1655" i="16" s="1"/>
  <c r="H1655" i="16"/>
  <c r="G1655" i="16"/>
  <c r="H1649" i="16"/>
  <c r="J1649" i="16"/>
  <c r="E1649" i="16"/>
  <c r="X1649" i="16" s="1"/>
  <c r="G1649" i="16"/>
  <c r="R1649" i="16"/>
  <c r="I1649" i="16"/>
  <c r="F1649" i="16"/>
  <c r="R1645" i="16"/>
  <c r="J1645" i="16"/>
  <c r="H1645" i="16"/>
  <c r="E1645" i="16"/>
  <c r="X1645" i="16" s="1"/>
  <c r="I1645" i="16"/>
  <c r="F1645" i="16"/>
  <c r="G1645" i="16"/>
  <c r="H1641" i="16"/>
  <c r="I1641" i="16"/>
  <c r="E1641" i="16"/>
  <c r="X1641" i="16" s="1"/>
  <c r="R1641" i="16"/>
  <c r="F1641" i="16"/>
  <c r="F1637" i="16"/>
  <c r="R1637" i="16"/>
  <c r="H1637" i="16"/>
  <c r="I1637" i="16"/>
  <c r="G1637" i="16"/>
  <c r="E1637" i="16"/>
  <c r="X1637" i="16" s="1"/>
  <c r="F1631" i="16"/>
  <c r="R1631" i="16"/>
  <c r="H1631" i="16"/>
  <c r="G1631" i="16"/>
  <c r="E1631" i="16"/>
  <c r="X1631" i="16" s="1"/>
  <c r="I1631" i="16"/>
  <c r="J1631" i="16"/>
  <c r="J1623" i="16"/>
  <c r="H1623" i="16"/>
  <c r="I1623" i="16"/>
  <c r="R1623" i="16"/>
  <c r="F1623" i="16"/>
  <c r="E1623" i="16"/>
  <c r="X1623" i="16" s="1"/>
  <c r="H1621" i="16"/>
  <c r="J1621" i="16"/>
  <c r="R1621" i="16"/>
  <c r="F1621" i="16"/>
  <c r="E1621" i="16"/>
  <c r="X1621" i="16" s="1"/>
  <c r="G1617" i="16"/>
  <c r="R1617" i="16"/>
  <c r="F1617" i="16"/>
  <c r="I1617" i="16"/>
  <c r="J1617" i="16"/>
  <c r="E1607" i="16"/>
  <c r="X1607" i="16" s="1"/>
  <c r="J1603" i="16"/>
  <c r="H1599" i="16"/>
  <c r="J1599" i="16"/>
  <c r="E1599" i="16"/>
  <c r="X1599" i="16" s="1"/>
  <c r="R1599" i="16"/>
  <c r="I1599" i="16"/>
  <c r="F1597" i="16"/>
  <c r="I1597" i="16"/>
  <c r="J1597" i="16"/>
  <c r="E1597" i="16"/>
  <c r="X1597" i="16" s="1"/>
  <c r="G1597" i="16"/>
  <c r="R1597" i="16"/>
  <c r="I1589" i="16"/>
  <c r="E1585" i="16"/>
  <c r="X1585" i="16" s="1"/>
  <c r="R1585" i="16"/>
  <c r="J1585" i="16"/>
  <c r="I1585" i="16"/>
  <c r="F1585" i="16"/>
  <c r="E1583" i="16"/>
  <c r="X1583" i="16" s="1"/>
  <c r="J1583" i="16"/>
  <c r="R1577" i="16"/>
  <c r="F1577" i="16"/>
  <c r="J1577" i="16"/>
  <c r="G1577" i="16"/>
  <c r="H1577" i="16"/>
  <c r="R1569" i="16"/>
  <c r="E1569" i="16"/>
  <c r="X1569" i="16" s="1"/>
  <c r="I1569" i="16"/>
  <c r="J1569" i="16"/>
  <c r="E1563" i="16"/>
  <c r="X1563" i="16" s="1"/>
  <c r="R1563" i="16"/>
  <c r="G1563" i="16"/>
  <c r="H1557" i="16"/>
  <c r="G1543" i="16"/>
  <c r="I1543" i="16"/>
  <c r="E1543" i="16"/>
  <c r="X1543" i="16" s="1"/>
  <c r="G1537" i="16"/>
  <c r="R1537" i="16"/>
  <c r="I1537" i="16"/>
  <c r="H1537" i="16"/>
  <c r="E1537" i="16"/>
  <c r="X1537" i="16" s="1"/>
  <c r="I1533" i="16"/>
  <c r="F1533" i="16"/>
  <c r="E1533" i="16"/>
  <c r="X1533" i="16" s="1"/>
  <c r="H1533" i="16"/>
  <c r="G1533" i="16"/>
  <c r="J1533" i="16"/>
  <c r="R1533" i="16"/>
  <c r="E1529" i="16"/>
  <c r="X1529" i="16" s="1"/>
  <c r="H1529" i="16"/>
  <c r="J1529" i="16"/>
  <c r="I1529" i="16"/>
  <c r="F1517" i="16"/>
  <c r="J1517" i="16"/>
  <c r="E1517" i="16"/>
  <c r="X1517" i="16" s="1"/>
  <c r="G1517" i="16"/>
  <c r="I1517" i="16"/>
  <c r="R1517" i="16"/>
  <c r="H1517" i="16"/>
  <c r="R1493" i="16"/>
  <c r="J1493" i="16"/>
  <c r="F1493" i="16"/>
  <c r="E1493" i="16"/>
  <c r="X1493" i="16" s="1"/>
  <c r="I1493" i="16"/>
  <c r="G1493" i="16"/>
  <c r="J1489" i="16"/>
  <c r="E1489" i="16"/>
  <c r="X1489" i="16" s="1"/>
  <c r="I1489" i="16"/>
  <c r="H1489" i="16"/>
  <c r="F1489" i="16"/>
  <c r="R1489" i="16"/>
  <c r="G1489" i="16"/>
  <c r="F1475" i="16"/>
  <c r="R1475" i="16"/>
  <c r="J1449" i="16"/>
  <c r="E1449" i="16"/>
  <c r="X1449" i="16" s="1"/>
  <c r="I1449" i="16"/>
  <c r="G1449" i="16"/>
  <c r="R1449" i="16"/>
  <c r="G1437" i="16"/>
  <c r="I1437" i="16"/>
  <c r="E1437" i="16"/>
  <c r="X1437" i="16" s="1"/>
  <c r="J1437" i="16"/>
  <c r="F1437" i="16"/>
  <c r="R1437" i="16"/>
  <c r="F1421" i="16"/>
  <c r="R1421" i="16"/>
  <c r="G1421" i="16"/>
  <c r="E1421" i="16"/>
  <c r="X1421" i="16" s="1"/>
  <c r="I1421" i="16"/>
  <c r="H1421" i="16"/>
  <c r="J1421" i="16"/>
  <c r="R1417" i="16"/>
  <c r="H1417" i="16"/>
  <c r="G1417" i="16"/>
  <c r="J1417" i="16"/>
  <c r="F1417" i="16"/>
  <c r="H1409" i="16"/>
  <c r="G1409" i="16"/>
  <c r="I1409" i="16"/>
  <c r="F1409" i="16"/>
  <c r="R1409" i="16"/>
  <c r="E1405" i="16"/>
  <c r="X1405" i="16" s="1"/>
  <c r="H1405" i="16"/>
  <c r="G1405" i="16"/>
  <c r="F1405" i="16"/>
  <c r="R1405" i="16"/>
  <c r="F1397" i="16"/>
  <c r="G1397" i="16"/>
  <c r="H1393" i="16"/>
  <c r="J1393" i="16"/>
  <c r="I1393" i="16"/>
  <c r="F1393" i="16"/>
  <c r="G1393" i="16"/>
  <c r="R1393" i="16"/>
  <c r="I1379" i="16"/>
  <c r="F1379" i="16"/>
  <c r="G1379" i="16"/>
  <c r="I1375" i="16"/>
  <c r="F1375" i="16"/>
  <c r="J1375" i="16"/>
  <c r="G1375" i="16"/>
  <c r="R1375" i="16"/>
  <c r="E1375" i="16"/>
  <c r="X1375" i="16" s="1"/>
  <c r="F1371" i="16"/>
  <c r="E1371" i="16"/>
  <c r="X1371" i="16" s="1"/>
  <c r="G1371" i="16"/>
  <c r="R1363" i="16"/>
  <c r="J1363" i="16"/>
  <c r="F1363" i="16"/>
  <c r="I1363" i="16"/>
  <c r="H1363" i="16"/>
  <c r="E1363" i="16"/>
  <c r="X1363" i="16" s="1"/>
  <c r="F1359" i="16"/>
  <c r="G1359" i="16"/>
  <c r="R1359" i="16"/>
  <c r="H1359" i="16"/>
  <c r="J1359" i="16"/>
  <c r="I1357" i="16"/>
  <c r="F1357" i="16"/>
  <c r="F1349" i="16"/>
  <c r="G1349" i="16"/>
  <c r="E1349" i="16"/>
  <c r="X1349" i="16" s="1"/>
  <c r="H1349" i="16"/>
  <c r="J1349" i="16"/>
  <c r="I1341" i="16"/>
  <c r="E1341" i="16"/>
  <c r="X1341" i="16" s="1"/>
  <c r="F1341" i="16"/>
  <c r="R1341" i="16"/>
  <c r="J1341" i="16"/>
  <c r="G1341" i="16"/>
  <c r="H1341" i="16"/>
  <c r="E1325" i="16"/>
  <c r="X1325" i="16" s="1"/>
  <c r="F1321" i="16"/>
  <c r="I1321" i="16"/>
  <c r="E1321" i="16"/>
  <c r="X1321" i="16" s="1"/>
  <c r="J1321" i="16"/>
  <c r="H1321" i="16"/>
  <c r="R1321" i="16"/>
  <c r="J1311" i="16"/>
  <c r="G1311" i="16"/>
  <c r="H1311" i="16"/>
  <c r="F1311" i="16"/>
  <c r="I1311" i="16"/>
  <c r="R1311" i="16"/>
  <c r="E1297" i="16"/>
  <c r="X1297" i="16" s="1"/>
  <c r="F1297" i="16"/>
  <c r="J1297" i="16"/>
  <c r="G1297" i="16"/>
  <c r="I1297" i="16"/>
  <c r="R1297" i="16"/>
  <c r="I1295" i="16"/>
  <c r="E1295" i="16"/>
  <c r="X1295" i="16" s="1"/>
  <c r="H1295" i="16"/>
  <c r="R1295" i="16"/>
  <c r="J1291" i="16"/>
  <c r="E1291" i="16"/>
  <c r="X1291" i="16" s="1"/>
  <c r="I1291" i="16"/>
  <c r="H1291" i="16"/>
  <c r="R1291" i="16"/>
  <c r="G1291" i="16"/>
  <c r="J1289" i="16"/>
  <c r="G1289" i="16"/>
  <c r="I1289" i="16"/>
  <c r="H1289" i="16"/>
  <c r="G1267" i="16"/>
  <c r="J1267" i="16"/>
  <c r="H1267" i="16"/>
  <c r="R1267" i="16"/>
  <c r="I1267" i="16"/>
  <c r="E1267" i="16"/>
  <c r="X1267" i="16" s="1"/>
  <c r="F1267" i="16"/>
  <c r="H1265" i="16"/>
  <c r="F1265" i="16"/>
  <c r="E1265" i="16"/>
  <c r="X1265" i="16" s="1"/>
  <c r="R1265" i="16"/>
  <c r="J1265" i="16"/>
  <c r="F1261" i="16"/>
  <c r="I1259" i="16"/>
  <c r="H1259" i="16"/>
  <c r="F1259" i="16"/>
  <c r="J1257" i="16"/>
  <c r="I1257" i="16"/>
  <c r="F1257" i="16"/>
  <c r="H1257" i="16"/>
  <c r="R1251" i="16"/>
  <c r="E1251" i="16"/>
  <c r="X1251" i="16" s="1"/>
  <c r="H1251" i="16"/>
  <c r="J1251" i="16"/>
  <c r="F1251" i="16"/>
  <c r="H1247" i="16"/>
  <c r="G1247" i="16"/>
  <c r="R1247" i="16"/>
  <c r="F1247" i="16"/>
  <c r="I1247" i="16"/>
  <c r="E1247" i="16"/>
  <c r="X1247" i="16" s="1"/>
  <c r="I1231" i="16"/>
  <c r="J1231" i="16"/>
  <c r="E1231" i="16"/>
  <c r="X1231" i="16" s="1"/>
  <c r="H1231" i="16"/>
  <c r="R1231" i="16"/>
  <c r="H1225" i="16"/>
  <c r="R1225" i="16"/>
  <c r="E1225" i="16"/>
  <c r="X1225" i="16" s="1"/>
  <c r="G1225" i="16"/>
  <c r="J1225" i="16"/>
  <c r="I1225" i="16"/>
  <c r="H1219" i="16"/>
  <c r="E1219" i="16"/>
  <c r="X1219" i="16" s="1"/>
  <c r="R1219" i="16"/>
  <c r="I1219" i="16"/>
  <c r="F1219" i="16"/>
  <c r="F1187" i="16"/>
  <c r="H1187" i="16"/>
  <c r="J1187" i="16"/>
  <c r="G1187" i="16"/>
  <c r="I1187" i="16"/>
  <c r="R1185" i="16"/>
  <c r="G1185" i="16"/>
  <c r="J1185" i="16"/>
  <c r="F1185" i="16"/>
  <c r="I1185" i="16"/>
  <c r="H1185" i="16"/>
  <c r="H1183" i="16"/>
  <c r="I1183" i="16"/>
  <c r="F1183" i="16"/>
  <c r="J1183" i="16"/>
  <c r="G1183" i="16"/>
  <c r="J1179" i="16"/>
  <c r="H1179" i="16"/>
  <c r="I1179" i="16"/>
  <c r="F1179" i="16"/>
  <c r="G1179" i="16"/>
  <c r="R1179" i="16"/>
  <c r="E1171" i="16"/>
  <c r="X1171" i="16" s="1"/>
  <c r="J1171" i="16"/>
  <c r="H1171" i="16"/>
  <c r="F1171" i="16"/>
  <c r="R1171" i="16"/>
  <c r="I1171" i="16"/>
  <c r="R1167" i="16"/>
  <c r="G1167" i="16"/>
  <c r="F1167" i="16"/>
  <c r="H1167" i="16"/>
  <c r="J1167" i="16"/>
  <c r="G1163" i="16"/>
  <c r="H1163" i="16"/>
  <c r="J1163" i="16"/>
  <c r="J1159" i="16"/>
  <c r="G1159" i="16"/>
  <c r="F1159" i="16"/>
  <c r="E1159" i="16"/>
  <c r="X1159" i="16" s="1"/>
  <c r="I1159" i="16"/>
  <c r="H1159" i="16"/>
  <c r="F1155" i="16"/>
  <c r="E1155" i="16"/>
  <c r="X1155" i="16" s="1"/>
  <c r="G1155" i="16"/>
  <c r="I1155" i="16"/>
  <c r="J1155" i="16"/>
  <c r="I1147" i="16"/>
  <c r="E1147" i="16"/>
  <c r="X1147" i="16" s="1"/>
  <c r="J1147" i="16"/>
  <c r="G1147" i="16"/>
  <c r="H1147" i="16"/>
  <c r="F1147" i="16"/>
  <c r="J1143" i="16"/>
  <c r="E1143" i="16"/>
  <c r="X1143" i="16" s="1"/>
  <c r="R1143" i="16"/>
  <c r="F1143" i="16"/>
  <c r="I1143" i="16"/>
  <c r="I1129" i="16"/>
  <c r="G1119" i="16"/>
  <c r="F1119" i="16"/>
  <c r="I1119" i="16"/>
  <c r="E1119" i="16"/>
  <c r="X1119" i="16" s="1"/>
  <c r="G1111" i="16"/>
  <c r="H1111" i="16"/>
  <c r="R1111" i="16"/>
  <c r="I1111" i="16"/>
  <c r="G1105" i="16"/>
  <c r="F1105" i="16"/>
  <c r="E1105" i="16"/>
  <c r="X1105" i="16" s="1"/>
  <c r="H1089" i="16"/>
  <c r="F1089" i="16"/>
  <c r="R1089" i="16"/>
  <c r="G1089" i="16"/>
  <c r="E1089" i="16"/>
  <c r="X1089" i="16" s="1"/>
  <c r="J1089" i="16"/>
  <c r="G1087" i="16"/>
  <c r="I1087" i="16"/>
  <c r="H1087" i="16"/>
  <c r="R1087" i="16"/>
  <c r="E1087" i="16"/>
  <c r="X1087" i="16" s="1"/>
  <c r="H1083" i="16"/>
  <c r="R1083" i="16"/>
  <c r="J1083" i="16"/>
  <c r="E1083" i="16"/>
  <c r="X1083" i="16" s="1"/>
  <c r="F1083" i="16"/>
  <c r="G1081" i="16"/>
  <c r="H1081" i="16"/>
  <c r="J1081" i="16"/>
  <c r="I1081" i="16"/>
  <c r="R1077" i="16"/>
  <c r="I1065" i="16"/>
  <c r="R1065" i="16"/>
  <c r="E1065" i="16"/>
  <c r="X1065" i="16" s="1"/>
  <c r="J1065" i="16"/>
  <c r="H1065" i="16"/>
  <c r="G1065" i="16"/>
  <c r="G1057" i="16"/>
  <c r="J1057" i="16"/>
  <c r="F1057" i="16"/>
  <c r="R1057" i="16"/>
  <c r="E1057" i="16"/>
  <c r="X1057" i="16" s="1"/>
  <c r="H1057" i="16"/>
  <c r="I1057" i="16"/>
  <c r="H1053" i="16"/>
  <c r="F1051" i="16"/>
  <c r="J1051" i="16"/>
  <c r="G1051" i="16"/>
  <c r="R1051" i="16"/>
  <c r="I1051" i="16"/>
  <c r="E1051" i="16"/>
  <c r="X1051" i="16" s="1"/>
  <c r="I1043" i="16"/>
  <c r="H1043" i="16"/>
  <c r="F1043" i="16"/>
  <c r="G1043" i="16"/>
  <c r="J1043" i="16"/>
  <c r="R1043" i="16"/>
  <c r="E1039" i="16"/>
  <c r="X1039" i="16" s="1"/>
  <c r="G1039" i="16"/>
  <c r="R1039" i="16"/>
  <c r="I1039" i="16"/>
  <c r="F1039" i="16"/>
  <c r="J1039" i="16"/>
  <c r="H1039" i="16"/>
  <c r="G1027" i="16"/>
  <c r="R1027" i="16"/>
  <c r="F1027" i="16"/>
  <c r="E1027" i="16"/>
  <c r="X1027" i="16" s="1"/>
  <c r="H1027" i="16"/>
  <c r="I1027" i="16"/>
  <c r="J1027" i="16"/>
  <c r="F1023" i="16"/>
  <c r="G1023" i="16"/>
  <c r="H1023" i="16"/>
  <c r="J1019" i="16"/>
  <c r="E1019" i="16"/>
  <c r="X1019" i="16" s="1"/>
  <c r="H1019" i="16"/>
  <c r="F1019" i="16"/>
  <c r="R1019" i="16"/>
  <c r="I1019" i="16"/>
  <c r="G1019" i="16"/>
  <c r="I1007" i="16"/>
  <c r="E1007" i="16"/>
  <c r="X1007" i="16" s="1"/>
  <c r="R1007" i="16"/>
  <c r="G1007" i="16"/>
  <c r="H1007" i="16"/>
  <c r="F1007" i="16"/>
  <c r="J1007" i="16"/>
  <c r="H1003" i="16"/>
  <c r="R1003" i="16"/>
  <c r="F1003" i="16"/>
  <c r="I1003" i="16"/>
  <c r="J1003" i="16"/>
  <c r="J999" i="16"/>
  <c r="F991" i="16"/>
  <c r="J991" i="16"/>
  <c r="G991" i="16"/>
  <c r="H991" i="16"/>
  <c r="I983" i="16"/>
  <c r="E983" i="16"/>
  <c r="X983" i="16" s="1"/>
  <c r="F983" i="16"/>
  <c r="H983" i="16"/>
  <c r="R983" i="16"/>
  <c r="J983" i="16"/>
  <c r="E981" i="16"/>
  <c r="X981" i="16" s="1"/>
  <c r="G981" i="16"/>
  <c r="J981" i="16"/>
  <c r="I981" i="16"/>
  <c r="H981" i="16"/>
  <c r="R981" i="16"/>
  <c r="F979" i="16"/>
  <c r="H979" i="16"/>
  <c r="G979" i="16"/>
  <c r="E979" i="16"/>
  <c r="X979" i="16" s="1"/>
  <c r="R979" i="16"/>
  <c r="J979" i="16"/>
  <c r="I979" i="16"/>
  <c r="G969" i="16"/>
  <c r="I969" i="16"/>
  <c r="H969" i="16"/>
  <c r="J963" i="16"/>
  <c r="G963" i="16"/>
  <c r="R963" i="16"/>
  <c r="H963" i="16"/>
  <c r="I963" i="16"/>
  <c r="J957" i="16"/>
  <c r="R957" i="16"/>
  <c r="G957" i="16"/>
  <c r="I957" i="16"/>
  <c r="H957" i="16"/>
  <c r="H951" i="16"/>
  <c r="J951" i="16"/>
  <c r="G951" i="16"/>
  <c r="F951" i="16"/>
  <c r="R951" i="16"/>
  <c r="I951" i="16"/>
  <c r="E951" i="16"/>
  <c r="X951" i="16" s="1"/>
  <c r="I947" i="16"/>
  <c r="E947" i="16"/>
  <c r="X947" i="16" s="1"/>
  <c r="G947" i="16"/>
  <c r="R947" i="16"/>
  <c r="F947" i="16"/>
  <c r="J943" i="16"/>
  <c r="R943" i="16"/>
  <c r="G943" i="16"/>
  <c r="H943" i="16"/>
  <c r="I933" i="16"/>
  <c r="R933" i="16"/>
  <c r="E933" i="16"/>
  <c r="X933" i="16" s="1"/>
  <c r="F933" i="16"/>
  <c r="J933" i="16"/>
  <c r="H933" i="16"/>
  <c r="G933" i="16"/>
  <c r="G929" i="16"/>
  <c r="E929" i="16"/>
  <c r="X929" i="16" s="1"/>
  <c r="F929" i="16"/>
  <c r="R929" i="16"/>
  <c r="I929" i="16"/>
  <c r="E925" i="16"/>
  <c r="X925" i="16" s="1"/>
  <c r="G925" i="16"/>
  <c r="H925" i="16"/>
  <c r="F925" i="16"/>
  <c r="F921" i="16"/>
  <c r="I921" i="16"/>
  <c r="E921" i="16"/>
  <c r="X921" i="16" s="1"/>
  <c r="R921" i="16"/>
  <c r="G921" i="16"/>
  <c r="H921" i="16"/>
  <c r="F913" i="16"/>
  <c r="J913" i="16"/>
  <c r="I913" i="16"/>
  <c r="E913" i="16"/>
  <c r="X913" i="16" s="1"/>
  <c r="G913" i="16"/>
  <c r="H913" i="16"/>
  <c r="E905" i="16"/>
  <c r="X905" i="16" s="1"/>
  <c r="F905" i="16"/>
  <c r="G905" i="16"/>
  <c r="J905" i="16"/>
  <c r="I901" i="16"/>
  <c r="G901" i="16"/>
  <c r="E893" i="16"/>
  <c r="X893" i="16" s="1"/>
  <c r="R893" i="16"/>
  <c r="F893" i="16"/>
  <c r="H893" i="16"/>
  <c r="G893" i="16"/>
  <c r="J893" i="16"/>
  <c r="I887" i="16"/>
  <c r="J887" i="16"/>
  <c r="F887" i="16"/>
  <c r="G887" i="16"/>
  <c r="E887" i="16"/>
  <c r="X887" i="16" s="1"/>
  <c r="R883" i="16"/>
  <c r="J883" i="16"/>
  <c r="G883" i="16"/>
  <c r="I881" i="16"/>
  <c r="G881" i="16"/>
  <c r="F881" i="16"/>
  <c r="J861" i="16"/>
  <c r="H861" i="16"/>
  <c r="I861" i="16"/>
  <c r="R861" i="16"/>
  <c r="E861" i="16"/>
  <c r="X861" i="16" s="1"/>
  <c r="I857" i="16"/>
  <c r="H857" i="16"/>
  <c r="J857" i="16"/>
  <c r="G857" i="16"/>
  <c r="R857" i="16"/>
  <c r="I851" i="16"/>
  <c r="F851" i="16"/>
  <c r="J851" i="16"/>
  <c r="R851" i="16"/>
  <c r="H851" i="16"/>
  <c r="J847" i="16"/>
  <c r="F847" i="16"/>
  <c r="H847" i="16"/>
  <c r="R847" i="16"/>
  <c r="G847" i="16"/>
  <c r="I847" i="16"/>
  <c r="E847" i="16"/>
  <c r="X847" i="16" s="1"/>
  <c r="I843" i="16"/>
  <c r="R843" i="16"/>
  <c r="J843" i="16"/>
  <c r="H839" i="16"/>
  <c r="E839" i="16"/>
  <c r="X839" i="16" s="1"/>
  <c r="R839" i="16"/>
  <c r="F839" i="16"/>
  <c r="J839" i="16"/>
  <c r="G839" i="16"/>
  <c r="G831" i="16"/>
  <c r="R831" i="16"/>
  <c r="H831" i="16"/>
  <c r="I831" i="16"/>
  <c r="I827" i="16"/>
  <c r="F827" i="16"/>
  <c r="E827" i="16"/>
  <c r="X827" i="16" s="1"/>
  <c r="J827" i="16"/>
  <c r="G827" i="16"/>
  <c r="R827" i="16"/>
  <c r="R799" i="16"/>
  <c r="E799" i="16"/>
  <c r="X799" i="16" s="1"/>
  <c r="F799" i="16"/>
  <c r="J799" i="16"/>
  <c r="G799" i="16"/>
  <c r="J795" i="16"/>
  <c r="R795" i="16"/>
  <c r="E795" i="16"/>
  <c r="X795" i="16" s="1"/>
  <c r="G795" i="16"/>
  <c r="H795" i="16"/>
  <c r="F791" i="16"/>
  <c r="I791" i="16"/>
  <c r="R791" i="16"/>
  <c r="G791" i="16"/>
  <c r="H791" i="16"/>
  <c r="J789" i="16"/>
  <c r="G789" i="16"/>
  <c r="I789" i="16"/>
  <c r="F789" i="16"/>
  <c r="I781" i="16"/>
  <c r="G781" i="16"/>
  <c r="F781" i="16"/>
  <c r="E781" i="16"/>
  <c r="X781" i="16" s="1"/>
  <c r="J781" i="16"/>
  <c r="F779" i="16"/>
  <c r="I779" i="16"/>
  <c r="R779" i="16"/>
  <c r="E779" i="16"/>
  <c r="X779" i="16" s="1"/>
  <c r="F773" i="16"/>
  <c r="R773" i="16"/>
  <c r="I773" i="16"/>
  <c r="E773" i="16"/>
  <c r="X773" i="16" s="1"/>
  <c r="F759" i="16"/>
  <c r="H759" i="16"/>
  <c r="R759" i="16"/>
  <c r="I759" i="16"/>
  <c r="J759" i="16"/>
  <c r="G755" i="16"/>
  <c r="I755" i="16"/>
  <c r="H755" i="16"/>
  <c r="R755" i="16"/>
  <c r="R751" i="16"/>
  <c r="E751" i="16"/>
  <c r="X751" i="16" s="1"/>
  <c r="F751" i="16"/>
  <c r="H751" i="16"/>
  <c r="I751" i="16"/>
  <c r="R747" i="16"/>
  <c r="F747" i="16"/>
  <c r="H747" i="16"/>
  <c r="E747" i="16"/>
  <c r="X747" i="16" s="1"/>
  <c r="G747" i="16"/>
  <c r="J733" i="16"/>
  <c r="E733" i="16"/>
  <c r="X733" i="16" s="1"/>
  <c r="I733" i="16"/>
  <c r="H733" i="16"/>
  <c r="F733" i="16"/>
  <c r="H719" i="16"/>
  <c r="F719" i="16"/>
  <c r="J719" i="16"/>
  <c r="E719" i="16"/>
  <c r="X719" i="16" s="1"/>
  <c r="G719" i="16"/>
  <c r="R719" i="16"/>
  <c r="J715" i="16"/>
  <c r="F715" i="16"/>
  <c r="E715" i="16"/>
  <c r="X715" i="16" s="1"/>
  <c r="G715" i="16"/>
  <c r="H715" i="16"/>
  <c r="R715" i="16"/>
  <c r="R711" i="16"/>
  <c r="I711" i="16"/>
  <c r="F711" i="16"/>
  <c r="H711" i="16"/>
  <c r="F703" i="16"/>
  <c r="G703" i="16"/>
  <c r="H703" i="16"/>
  <c r="R703" i="16"/>
  <c r="I703" i="16"/>
  <c r="G691" i="16"/>
  <c r="E691" i="16"/>
  <c r="X691" i="16" s="1"/>
  <c r="I691" i="16"/>
  <c r="H691" i="16"/>
  <c r="F691" i="16"/>
  <c r="R691" i="16"/>
  <c r="J687" i="16"/>
  <c r="H687" i="16"/>
  <c r="R687" i="16"/>
  <c r="G687" i="16"/>
  <c r="R683" i="16"/>
  <c r="G683" i="16"/>
  <c r="I683" i="16"/>
  <c r="J683" i="16"/>
  <c r="E683" i="16"/>
  <c r="X683" i="16" s="1"/>
  <c r="F681" i="16"/>
  <c r="H681" i="16"/>
  <c r="R681" i="16"/>
  <c r="I681" i="16"/>
  <c r="J675" i="16"/>
  <c r="I675" i="16"/>
  <c r="R675" i="16"/>
  <c r="G675" i="16"/>
  <c r="F675" i="16"/>
  <c r="H657" i="16"/>
  <c r="F657" i="16"/>
  <c r="I657" i="16"/>
  <c r="J657" i="16"/>
  <c r="E657" i="16"/>
  <c r="X657" i="16" s="1"/>
  <c r="F649" i="16"/>
  <c r="G649" i="16"/>
  <c r="J649" i="16"/>
  <c r="E647" i="16"/>
  <c r="X647" i="16" s="1"/>
  <c r="G647" i="16"/>
  <c r="I647" i="16"/>
  <c r="H647" i="16"/>
  <c r="H641" i="16"/>
  <c r="J641" i="16"/>
  <c r="F641" i="16"/>
  <c r="E641" i="16"/>
  <c r="X641" i="16" s="1"/>
  <c r="G641" i="16"/>
  <c r="I637" i="16"/>
  <c r="R637" i="16"/>
  <c r="H637" i="16"/>
  <c r="J637" i="16"/>
  <c r="E633" i="16"/>
  <c r="X633" i="16" s="1"/>
  <c r="I633" i="16"/>
  <c r="R633" i="16"/>
  <c r="H633" i="16"/>
  <c r="G633" i="16"/>
  <c r="J633" i="16"/>
  <c r="I623" i="16"/>
  <c r="J623" i="16"/>
  <c r="E623" i="16"/>
  <c r="X623" i="16" s="1"/>
  <c r="F623" i="16"/>
  <c r="H623" i="16"/>
  <c r="G621" i="16"/>
  <c r="F621" i="16"/>
  <c r="E621" i="16"/>
  <c r="X621" i="16" s="1"/>
  <c r="J621" i="16"/>
  <c r="I621" i="16"/>
  <c r="R621" i="16"/>
  <c r="E619" i="16"/>
  <c r="X619" i="16" s="1"/>
  <c r="R619" i="16"/>
  <c r="I619" i="16"/>
  <c r="J619" i="16"/>
  <c r="F619" i="16"/>
  <c r="I615" i="16"/>
  <c r="H615" i="16"/>
  <c r="E615" i="16"/>
  <c r="X615" i="16" s="1"/>
  <c r="F615" i="16"/>
  <c r="J615" i="16"/>
  <c r="F611" i="16"/>
  <c r="G611" i="16"/>
  <c r="R611" i="16"/>
  <c r="J611" i="16"/>
  <c r="I611" i="16"/>
  <c r="H611" i="16"/>
  <c r="E611" i="16"/>
  <c r="X611" i="16" s="1"/>
  <c r="F609" i="16"/>
  <c r="J609" i="16"/>
  <c r="R609" i="16"/>
  <c r="H609" i="16"/>
  <c r="E609" i="16"/>
  <c r="X609" i="16" s="1"/>
  <c r="I599" i="16"/>
  <c r="E599" i="16"/>
  <c r="X599" i="16" s="1"/>
  <c r="F599" i="16"/>
  <c r="J599" i="16"/>
  <c r="R599" i="16"/>
  <c r="G595" i="16"/>
  <c r="I595" i="16"/>
  <c r="F595" i="16"/>
  <c r="E595" i="16"/>
  <c r="X595" i="16" s="1"/>
  <c r="J595" i="16"/>
  <c r="G591" i="16"/>
  <c r="F591" i="16"/>
  <c r="J591" i="16"/>
  <c r="I591" i="16"/>
  <c r="E591" i="16"/>
  <c r="X591" i="16" s="1"/>
  <c r="H591" i="16"/>
  <c r="G565" i="16"/>
  <c r="J565" i="16"/>
  <c r="R565" i="16"/>
  <c r="F565" i="16"/>
  <c r="E565" i="16"/>
  <c r="X565" i="16" s="1"/>
  <c r="I565" i="16"/>
  <c r="H565" i="16"/>
  <c r="I549" i="16"/>
  <c r="E549" i="16"/>
  <c r="X549" i="16" s="1"/>
  <c r="H549" i="16"/>
  <c r="G549" i="16"/>
  <c r="R549" i="16"/>
  <c r="J549" i="16"/>
  <c r="G545" i="16"/>
  <c r="H545" i="16"/>
  <c r="E545" i="16"/>
  <c r="X545" i="16" s="1"/>
  <c r="J545" i="16"/>
  <c r="R545" i="16"/>
  <c r="F545" i="16"/>
  <c r="I545" i="16"/>
  <c r="F531" i="16"/>
  <c r="I531" i="16"/>
  <c r="R525" i="16"/>
  <c r="G525" i="16"/>
  <c r="E525" i="16"/>
  <c r="J525" i="16"/>
  <c r="I521" i="16"/>
  <c r="F521" i="16"/>
  <c r="G521" i="16"/>
  <c r="H521" i="16"/>
  <c r="E521" i="16"/>
  <c r="R509" i="16"/>
  <c r="I509" i="16"/>
  <c r="G509" i="16"/>
  <c r="J509" i="16"/>
  <c r="F509" i="16"/>
  <c r="F507" i="16"/>
  <c r="I507" i="16"/>
  <c r="G507" i="16"/>
  <c r="E507" i="16"/>
  <c r="I497" i="16"/>
  <c r="R497" i="16"/>
  <c r="E497" i="16"/>
  <c r="G497" i="16"/>
  <c r="H497" i="16"/>
  <c r="F497" i="16"/>
  <c r="J487" i="16"/>
  <c r="F487" i="16"/>
  <c r="E483" i="16"/>
  <c r="G483" i="16"/>
  <c r="J483" i="16"/>
  <c r="R483" i="16"/>
  <c r="I483" i="16"/>
  <c r="H483" i="16"/>
  <c r="J481" i="16"/>
  <c r="G481" i="16"/>
  <c r="F481" i="16"/>
  <c r="I481" i="16"/>
  <c r="I471" i="16"/>
  <c r="R471" i="16"/>
  <c r="G471" i="16"/>
  <c r="H471" i="16"/>
  <c r="E471" i="16"/>
  <c r="E461" i="16"/>
  <c r="R461" i="16"/>
  <c r="H461" i="16"/>
  <c r="J461" i="16"/>
  <c r="R457" i="16"/>
  <c r="H457" i="16"/>
  <c r="E457" i="16"/>
  <c r="J457" i="16"/>
  <c r="I457" i="16"/>
  <c r="F457" i="16"/>
  <c r="G457" i="16"/>
  <c r="G455" i="16"/>
  <c r="H455" i="16"/>
  <c r="I455" i="16"/>
  <c r="F455" i="16"/>
  <c r="J455" i="16"/>
  <c r="R445" i="16"/>
  <c r="H445" i="16"/>
  <c r="I445" i="16"/>
  <c r="G445" i="16"/>
  <c r="F445" i="16"/>
  <c r="E445" i="16"/>
  <c r="J445" i="16"/>
  <c r="R443" i="16"/>
  <c r="I443" i="16"/>
  <c r="H443" i="16"/>
  <c r="G443" i="16"/>
  <c r="E443" i="16"/>
  <c r="F443" i="16"/>
  <c r="F441" i="16"/>
  <c r="G441" i="16"/>
  <c r="H441" i="16"/>
  <c r="E441" i="16"/>
  <c r="R441" i="16"/>
  <c r="J441" i="16"/>
  <c r="I441" i="16"/>
  <c r="J435" i="16"/>
  <c r="R435" i="16"/>
  <c r="I435" i="16"/>
  <c r="G435" i="16"/>
  <c r="E435" i="16"/>
  <c r="F435" i="16"/>
  <c r="J431" i="16"/>
  <c r="G431" i="16"/>
  <c r="R431" i="16"/>
  <c r="E425" i="16"/>
  <c r="H425" i="16"/>
  <c r="F425" i="16"/>
  <c r="G425" i="16"/>
  <c r="J425" i="16"/>
  <c r="I425" i="16"/>
  <c r="R425" i="16"/>
  <c r="G415" i="16"/>
  <c r="J415" i="16"/>
  <c r="I415" i="16"/>
  <c r="H415" i="16"/>
  <c r="R415" i="16"/>
  <c r="F411" i="16"/>
  <c r="R411" i="16"/>
  <c r="I411" i="16"/>
  <c r="G411" i="16"/>
  <c r="E411" i="16"/>
  <c r="F405" i="16"/>
  <c r="R405" i="16"/>
  <c r="E405" i="16"/>
  <c r="G405" i="16"/>
  <c r="H405" i="16"/>
  <c r="J405" i="16"/>
  <c r="F401" i="16"/>
  <c r="H401" i="16"/>
  <c r="I401" i="16"/>
  <c r="R401" i="16"/>
  <c r="E401" i="16"/>
  <c r="H385" i="16"/>
  <c r="E385" i="16"/>
  <c r="J385" i="16"/>
  <c r="F385" i="16"/>
  <c r="I385" i="16"/>
  <c r="R383" i="16"/>
  <c r="F383" i="16"/>
  <c r="G383" i="16"/>
  <c r="I379" i="16"/>
  <c r="G379" i="16"/>
  <c r="E379" i="16"/>
  <c r="J379" i="16"/>
  <c r="F379" i="16"/>
  <c r="R379" i="16"/>
  <c r="R375" i="16"/>
  <c r="I375" i="16"/>
  <c r="J375" i="16"/>
  <c r="G375" i="16"/>
  <c r="E375" i="16"/>
  <c r="G359" i="16"/>
  <c r="R359" i="16"/>
  <c r="F359" i="16"/>
  <c r="H355" i="16"/>
  <c r="E355" i="16"/>
  <c r="G351" i="16"/>
  <c r="H351" i="16"/>
  <c r="F347" i="16"/>
  <c r="I347" i="16"/>
  <c r="J347" i="16"/>
  <c r="R347" i="16"/>
  <c r="H343" i="16"/>
  <c r="I343" i="16"/>
  <c r="R343" i="16"/>
  <c r="G343" i="16"/>
  <c r="E343" i="16"/>
  <c r="J343" i="16"/>
  <c r="H331" i="16"/>
  <c r="E331" i="16"/>
  <c r="J327" i="16"/>
  <c r="I327" i="16"/>
  <c r="E327" i="16"/>
  <c r="F327" i="16"/>
  <c r="H327" i="16"/>
  <c r="R327" i="16"/>
  <c r="G327" i="16"/>
  <c r="I323" i="16"/>
  <c r="F323" i="16"/>
  <c r="G311" i="16"/>
  <c r="H311" i="16"/>
  <c r="F311" i="16"/>
  <c r="R311" i="16"/>
  <c r="H305" i="16"/>
  <c r="R301" i="16"/>
  <c r="F301" i="16"/>
  <c r="G301" i="16"/>
  <c r="F299" i="16"/>
  <c r="G299" i="16"/>
  <c r="F275" i="16"/>
  <c r="F264" i="16"/>
  <c r="G264" i="16"/>
  <c r="H264" i="16"/>
  <c r="F260" i="16"/>
  <c r="R260" i="16"/>
  <c r="H260" i="16"/>
  <c r="G260" i="16"/>
  <c r="G254" i="16"/>
  <c r="H254" i="16"/>
  <c r="F254" i="16"/>
  <c r="H252" i="16"/>
  <c r="F252" i="16"/>
  <c r="R252" i="16"/>
  <c r="F248" i="16"/>
  <c r="H248" i="16"/>
  <c r="R248" i="16"/>
  <c r="G248" i="16"/>
  <c r="F246" i="16"/>
  <c r="H246" i="16"/>
  <c r="G246" i="16"/>
  <c r="R246" i="16"/>
  <c r="H216" i="16"/>
  <c r="F216" i="16"/>
  <c r="R216" i="16"/>
  <c r="H210" i="16"/>
  <c r="G210" i="16"/>
  <c r="F210" i="16"/>
  <c r="R206" i="16"/>
  <c r="H206" i="16"/>
  <c r="G206" i="16"/>
  <c r="F206" i="16"/>
  <c r="G202" i="16"/>
  <c r="R202" i="16"/>
  <c r="H202" i="16"/>
  <c r="F200" i="16"/>
  <c r="G200" i="16"/>
  <c r="R200" i="16"/>
  <c r="F198" i="16"/>
  <c r="G198" i="16"/>
  <c r="R198" i="16"/>
  <c r="H198" i="16"/>
  <c r="R193" i="16"/>
  <c r="F193" i="16"/>
  <c r="H193" i="16"/>
  <c r="R189" i="16"/>
  <c r="G189" i="16"/>
  <c r="F189" i="16"/>
  <c r="R187" i="16"/>
  <c r="H187" i="16"/>
  <c r="G187" i="16"/>
  <c r="F183" i="16"/>
  <c r="H183" i="16"/>
  <c r="G183" i="16"/>
  <c r="H179" i="16"/>
  <c r="G179" i="16"/>
  <c r="R179" i="16"/>
  <c r="F179" i="16"/>
  <c r="F175" i="16"/>
  <c r="R175" i="16"/>
  <c r="H175" i="16"/>
  <c r="F173" i="16"/>
  <c r="H173" i="16"/>
  <c r="R173" i="16"/>
  <c r="R167" i="16"/>
  <c r="F167" i="16"/>
  <c r="F155" i="16"/>
  <c r="G155" i="16"/>
  <c r="H155" i="16"/>
  <c r="R155" i="16"/>
  <c r="H144" i="16"/>
  <c r="F144" i="16"/>
  <c r="G144" i="16"/>
  <c r="R144" i="16"/>
  <c r="R140" i="16"/>
  <c r="G140" i="16"/>
  <c r="H140" i="16"/>
  <c r="F140" i="16"/>
  <c r="R136" i="16"/>
  <c r="H136" i="16"/>
  <c r="F136" i="16"/>
  <c r="G136" i="16"/>
  <c r="H134" i="16"/>
  <c r="F134" i="16"/>
  <c r="G134" i="16"/>
  <c r="R130" i="16"/>
  <c r="F130" i="16"/>
  <c r="H130" i="16"/>
  <c r="G130" i="16"/>
  <c r="R128" i="16"/>
  <c r="R122" i="16"/>
  <c r="G122" i="16"/>
  <c r="H122" i="16"/>
  <c r="F122" i="16"/>
  <c r="R118" i="16"/>
  <c r="F118" i="16"/>
  <c r="F116" i="16"/>
  <c r="H116" i="16"/>
  <c r="R116" i="16"/>
  <c r="F114" i="16"/>
  <c r="R114" i="16"/>
  <c r="G114" i="16"/>
  <c r="R112" i="16"/>
  <c r="F112" i="16"/>
  <c r="F106" i="16"/>
  <c r="R106" i="16"/>
  <c r="G106" i="16"/>
  <c r="H106" i="16"/>
  <c r="F100" i="16"/>
  <c r="R100" i="16"/>
  <c r="G100" i="16"/>
  <c r="R90" i="16"/>
  <c r="F90" i="16"/>
  <c r="F86" i="16"/>
  <c r="R86" i="16"/>
  <c r="H86" i="16"/>
  <c r="G86" i="16"/>
  <c r="F82" i="16"/>
  <c r="H82" i="16"/>
  <c r="R82" i="16"/>
  <c r="G82" i="16"/>
  <c r="R78" i="16"/>
  <c r="G78" i="16"/>
  <c r="H78" i="16"/>
  <c r="F78" i="16"/>
  <c r="G76" i="16"/>
  <c r="R76" i="16"/>
  <c r="F76" i="16"/>
  <c r="H76" i="16"/>
  <c r="R72" i="16"/>
  <c r="G72" i="16"/>
  <c r="F72" i="16"/>
  <c r="H72" i="16"/>
  <c r="G60" i="16"/>
  <c r="R60" i="16"/>
  <c r="F60" i="16"/>
  <c r="H56" i="16"/>
  <c r="F56" i="16"/>
  <c r="G56" i="16"/>
  <c r="R56" i="16"/>
  <c r="G50" i="16"/>
  <c r="H46" i="16"/>
  <c r="H32" i="16"/>
  <c r="G32" i="16"/>
  <c r="F32" i="16"/>
  <c r="R32" i="16"/>
  <c r="H14" i="16"/>
  <c r="F14" i="16"/>
  <c r="R14" i="16"/>
  <c r="G14" i="16"/>
  <c r="H10" i="16"/>
  <c r="G10" i="16"/>
  <c r="F10" i="16"/>
  <c r="R10" i="16"/>
  <c r="R6" i="16"/>
  <c r="F6" i="16"/>
  <c r="G6" i="16"/>
  <c r="H6" i="16"/>
  <c r="F1001" i="16"/>
  <c r="F2041" i="16"/>
  <c r="G1963" i="16"/>
  <c r="F1963" i="16"/>
  <c r="E1943" i="16"/>
  <c r="X1943" i="16" s="1"/>
  <c r="H1943" i="16"/>
  <c r="G1847" i="16"/>
  <c r="H1477" i="16"/>
  <c r="I1477" i="16"/>
  <c r="I1497" i="16"/>
  <c r="J1277" i="16"/>
  <c r="G1755" i="16"/>
  <c r="I1755" i="16"/>
  <c r="R2107" i="16"/>
  <c r="H2107" i="16"/>
  <c r="H1917" i="16"/>
  <c r="I1917" i="16"/>
  <c r="F1811" i="16"/>
  <c r="E1531" i="16"/>
  <c r="X1531" i="16" s="1"/>
  <c r="J1233" i="16"/>
  <c r="R1233" i="16"/>
  <c r="R803" i="16"/>
  <c r="E965" i="16"/>
  <c r="X965" i="16" s="1"/>
  <c r="J1139" i="16"/>
  <c r="E1139" i="16"/>
  <c r="X1139" i="16" s="1"/>
  <c r="G1647" i="16"/>
  <c r="R1647" i="16"/>
  <c r="G1503" i="16"/>
  <c r="J1249" i="16"/>
  <c r="R1145" i="16"/>
  <c r="H1145" i="16"/>
  <c r="J845" i="16"/>
  <c r="I845" i="16"/>
  <c r="E1243" i="16"/>
  <c r="X1243" i="16" s="1"/>
  <c r="J1243" i="16"/>
  <c r="J961" i="16"/>
  <c r="R961" i="16"/>
  <c r="H2149" i="16"/>
  <c r="R1847" i="16"/>
  <c r="H1847" i="16"/>
  <c r="I1651" i="16"/>
  <c r="E1651" i="16"/>
  <c r="X1651" i="16" s="1"/>
  <c r="H1605" i="16"/>
  <c r="H1573" i="16"/>
  <c r="E1503" i="16"/>
  <c r="X1503" i="16" s="1"/>
  <c r="H1471" i="16"/>
  <c r="R1471" i="16"/>
  <c r="I1927" i="16"/>
  <c r="R1927" i="16"/>
  <c r="G2341" i="16"/>
  <c r="F665" i="16"/>
  <c r="J603" i="16"/>
  <c r="H603" i="16"/>
  <c r="F1075" i="16"/>
  <c r="J2353" i="16"/>
  <c r="F2245" i="16"/>
  <c r="J2189" i="16"/>
  <c r="I2189" i="16"/>
  <c r="R1823" i="16"/>
  <c r="H1823" i="16"/>
  <c r="H971" i="16"/>
  <c r="F971" i="16"/>
  <c r="J819" i="16"/>
  <c r="H2329" i="16"/>
  <c r="J1819" i="16"/>
  <c r="F2139" i="16"/>
  <c r="F1839" i="16"/>
  <c r="E1839" i="16"/>
  <c r="X1839" i="16" s="1"/>
  <c r="R297" i="16"/>
  <c r="F2129" i="16"/>
  <c r="E2129" i="16"/>
  <c r="X2129" i="16" s="1"/>
  <c r="H2055" i="16"/>
  <c r="F2055" i="16"/>
  <c r="F2029" i="16"/>
  <c r="E1453" i="16"/>
  <c r="X1453" i="16" s="1"/>
  <c r="G1353" i="16"/>
  <c r="E1275" i="16"/>
  <c r="X1275" i="16" s="1"/>
  <c r="I1271" i="16"/>
  <c r="J1271" i="16"/>
  <c r="I837" i="16"/>
  <c r="F837" i="16"/>
  <c r="F829" i="16"/>
  <c r="E589" i="16"/>
  <c r="X589" i="16" s="1"/>
  <c r="H589" i="16"/>
  <c r="J577" i="16"/>
  <c r="J1687" i="16"/>
  <c r="H1687" i="16"/>
  <c r="R997" i="16"/>
  <c r="I1353" i="16"/>
  <c r="E2305" i="16"/>
  <c r="X2305" i="16" s="1"/>
  <c r="R2257" i="16"/>
  <c r="H2257" i="16"/>
  <c r="I2185" i="16"/>
  <c r="J2011" i="16"/>
  <c r="I2051" i="16"/>
  <c r="E1845" i="16"/>
  <c r="X1845" i="16" s="1"/>
  <c r="F1255" i="16"/>
  <c r="H833" i="16"/>
  <c r="I585" i="16"/>
  <c r="I2101" i="16"/>
  <c r="H2101" i="16"/>
  <c r="R865" i="16"/>
  <c r="F2441" i="16"/>
  <c r="R2237" i="16"/>
  <c r="E2237" i="16"/>
  <c r="X2237" i="16" s="1"/>
  <c r="H2175" i="16"/>
  <c r="H2375" i="16"/>
  <c r="I823" i="16"/>
  <c r="H823" i="16"/>
  <c r="J2349" i="16"/>
  <c r="H2349" i="16"/>
  <c r="F2301" i="16"/>
  <c r="F2275" i="16"/>
  <c r="R2275" i="16"/>
  <c r="I2081" i="16"/>
  <c r="J2081" i="16"/>
  <c r="R1957" i="16"/>
  <c r="E1957" i="16"/>
  <c r="X1957" i="16" s="1"/>
  <c r="R1935" i="16"/>
  <c r="E1905" i="16"/>
  <c r="X1905" i="16" s="1"/>
  <c r="I1905" i="16"/>
  <c r="J1439" i="16"/>
  <c r="E1279" i="16"/>
  <c r="X1279" i="16" s="1"/>
  <c r="G651" i="16"/>
  <c r="I651" i="16"/>
  <c r="H1613" i="16"/>
  <c r="E1613" i="16"/>
  <c r="X1613" i="16" s="1"/>
  <c r="R2259" i="16"/>
  <c r="E2259" i="16"/>
  <c r="X2259" i="16" s="1"/>
  <c r="H1703" i="16"/>
  <c r="I2111" i="16"/>
  <c r="F2309" i="16"/>
  <c r="F1831" i="16"/>
  <c r="H2383" i="16"/>
  <c r="I2383" i="16"/>
  <c r="E1999" i="16"/>
  <c r="X1999" i="16" s="1"/>
  <c r="R1049" i="16"/>
  <c r="E1049" i="16"/>
  <c r="X1049" i="16" s="1"/>
  <c r="R1983" i="16"/>
  <c r="H1983" i="16"/>
  <c r="F1953" i="16"/>
  <c r="R1353" i="16"/>
  <c r="E2143" i="16"/>
  <c r="X2143" i="16" s="1"/>
  <c r="H2143" i="16"/>
  <c r="F2445" i="16"/>
  <c r="G2133" i="16"/>
  <c r="R2003" i="16"/>
  <c r="H2003" i="16"/>
  <c r="J2403" i="16"/>
  <c r="I2333" i="16"/>
  <c r="H2333" i="16"/>
  <c r="I2077" i="16"/>
  <c r="G2073" i="16"/>
  <c r="H1987" i="16"/>
  <c r="J1909" i="16"/>
  <c r="F1909" i="16"/>
  <c r="R1901" i="16"/>
  <c r="E1897" i="16"/>
  <c r="X1897" i="16" s="1"/>
  <c r="H849" i="16"/>
  <c r="H2243" i="16"/>
  <c r="R2243" i="16"/>
  <c r="H1859" i="16"/>
  <c r="E2111" i="16"/>
  <c r="X2111" i="16" s="1"/>
  <c r="J2251" i="16"/>
  <c r="I2279" i="16"/>
  <c r="E2279" i="16"/>
  <c r="X2279" i="16" s="1"/>
  <c r="I2223" i="16"/>
  <c r="J2223" i="16"/>
  <c r="J2133" i="16"/>
  <c r="E2283" i="16"/>
  <c r="X2283" i="16" s="1"/>
  <c r="F2283" i="16"/>
  <c r="E2073" i="16"/>
  <c r="X2073" i="16" s="1"/>
  <c r="F2073" i="16"/>
  <c r="E1757" i="16"/>
  <c r="X1757" i="16" s="1"/>
  <c r="H1757" i="16"/>
  <c r="H2413" i="16"/>
  <c r="I2063" i="16"/>
  <c r="R1241" i="16"/>
  <c r="R1425" i="16"/>
  <c r="H1413" i="16"/>
  <c r="I1211" i="16"/>
  <c r="H1211" i="16"/>
  <c r="R1677" i="16"/>
  <c r="H1677" i="16"/>
  <c r="I1661" i="16"/>
  <c r="E967" i="16"/>
  <c r="X967" i="16" s="1"/>
  <c r="G1403" i="16"/>
  <c r="R1395" i="16"/>
  <c r="H1395" i="16"/>
  <c r="E1601" i="16"/>
  <c r="X1601" i="16" s="1"/>
  <c r="H1601" i="16"/>
  <c r="E2253" i="16"/>
  <c r="X2253" i="16" s="1"/>
  <c r="H995" i="16"/>
  <c r="F1391" i="16"/>
  <c r="I1391" i="16"/>
  <c r="R1591" i="16"/>
  <c r="J1609" i="16"/>
  <c r="H1609" i="16"/>
  <c r="I2201" i="16"/>
  <c r="G28" i="16"/>
  <c r="E1215" i="16"/>
  <c r="X1215" i="16" s="1"/>
  <c r="H1215" i="16"/>
  <c r="H1669" i="16"/>
  <c r="J2173" i="16"/>
  <c r="F1885" i="16"/>
  <c r="J2249" i="16"/>
  <c r="J1399" i="16"/>
  <c r="R1207" i="16"/>
  <c r="I1801" i="16"/>
  <c r="F763" i="16"/>
  <c r="E763" i="16"/>
  <c r="X763" i="16" s="1"/>
  <c r="R1555" i="16"/>
  <c r="H1579" i="16"/>
  <c r="J1551" i="16"/>
  <c r="H1535" i="16"/>
  <c r="R1523" i="16"/>
  <c r="E1523" i="16"/>
  <c r="X1523" i="16" s="1"/>
  <c r="F1491" i="16"/>
  <c r="J1467" i="16"/>
  <c r="G1463" i="16"/>
  <c r="I1415" i="16"/>
  <c r="F1059" i="16"/>
  <c r="J1059" i="16"/>
  <c r="E567" i="16"/>
  <c r="X567" i="16" s="1"/>
  <c r="J567" i="16"/>
  <c r="J2267" i="16"/>
  <c r="H2109" i="16"/>
  <c r="H2093" i="16"/>
  <c r="I2025" i="16"/>
  <c r="E1137" i="16"/>
  <c r="X1137" i="16" s="1"/>
  <c r="I1137" i="16"/>
  <c r="F1097" i="16"/>
  <c r="R919" i="16"/>
  <c r="I919" i="16"/>
  <c r="G749" i="16"/>
  <c r="I1851" i="16"/>
  <c r="R1221" i="16"/>
  <c r="F1193" i="16"/>
  <c r="G1009" i="16"/>
  <c r="H891" i="16"/>
  <c r="R853" i="16"/>
  <c r="J729" i="16"/>
  <c r="E729" i="16"/>
  <c r="X729" i="16" s="1"/>
  <c r="R705" i="16"/>
  <c r="E617" i="16"/>
  <c r="X617" i="16" s="1"/>
  <c r="R617" i="16"/>
  <c r="J2229" i="16"/>
  <c r="I1527" i="16"/>
  <c r="F1455" i="16"/>
  <c r="J1035" i="16"/>
  <c r="E2097" i="16"/>
  <c r="X2097" i="16" s="1"/>
  <c r="F1323" i="16"/>
  <c r="I1403" i="16"/>
  <c r="E1507" i="16"/>
  <c r="X1507" i="16" s="1"/>
  <c r="R1507" i="16"/>
  <c r="R1423" i="16"/>
  <c r="I2235" i="16"/>
  <c r="H2085" i="16"/>
  <c r="E1153" i="16"/>
  <c r="X1153" i="16" s="1"/>
  <c r="J1153" i="16"/>
  <c r="R2411" i="16"/>
  <c r="H1287" i="16"/>
  <c r="R1287" i="16"/>
  <c r="F1201" i="16"/>
  <c r="E879" i="16"/>
  <c r="X879" i="16" s="1"/>
  <c r="F811" i="16"/>
  <c r="R811" i="16"/>
  <c r="F653" i="16"/>
  <c r="H1575" i="16"/>
  <c r="J1575" i="16"/>
  <c r="J1511" i="16"/>
  <c r="H1511" i="16"/>
  <c r="I1463" i="16"/>
  <c r="F1463" i="16"/>
  <c r="G1407" i="16"/>
  <c r="F1063" i="16"/>
  <c r="F1025" i="16"/>
  <c r="R975" i="16"/>
  <c r="F975" i="16"/>
  <c r="R955" i="16"/>
  <c r="G869" i="16"/>
  <c r="E2321" i="16"/>
  <c r="X2321" i="16" s="1"/>
  <c r="G2263" i="16"/>
  <c r="F2057" i="16"/>
  <c r="E2045" i="16"/>
  <c r="X2045" i="16" s="1"/>
  <c r="I1343" i="16"/>
  <c r="H1343" i="16"/>
  <c r="E1169" i="16"/>
  <c r="X1169" i="16" s="1"/>
  <c r="F1169" i="16"/>
  <c r="E1121" i="16"/>
  <c r="X1121" i="16" s="1"/>
  <c r="J895" i="16"/>
  <c r="E725" i="16"/>
  <c r="X725" i="16" s="1"/>
  <c r="H725" i="16"/>
  <c r="I709" i="16"/>
  <c r="G685" i="16"/>
  <c r="I907" i="16"/>
  <c r="J2317" i="16"/>
  <c r="I2317" i="16"/>
  <c r="E1315" i="16"/>
  <c r="X1315" i="16" s="1"/>
  <c r="G1133" i="16"/>
  <c r="F911" i="16"/>
  <c r="J761" i="16"/>
  <c r="R761" i="16"/>
  <c r="F745" i="16"/>
  <c r="G737" i="16"/>
  <c r="E701" i="16"/>
  <c r="X701" i="16" s="1"/>
  <c r="H661" i="16"/>
  <c r="I661" i="16"/>
  <c r="H613" i="16"/>
  <c r="G601" i="16"/>
  <c r="I2153" i="16"/>
  <c r="H2193" i="16"/>
  <c r="F2193" i="16"/>
  <c r="I1741" i="16"/>
  <c r="J1303" i="16"/>
  <c r="E2263" i="16"/>
  <c r="X2263" i="16" s="1"/>
  <c r="E2061" i="16"/>
  <c r="X2061" i="16" s="1"/>
  <c r="E2239" i="16"/>
  <c r="X2239" i="16" s="1"/>
  <c r="H899" i="16"/>
  <c r="H1453" i="16"/>
  <c r="J1567" i="16"/>
  <c r="E1567" i="16"/>
  <c r="X1567" i="16" s="1"/>
  <c r="F1495" i="16"/>
  <c r="E1447" i="16"/>
  <c r="X1447" i="16" s="1"/>
  <c r="J1447" i="16"/>
  <c r="I1431" i="16"/>
  <c r="J1427" i="16"/>
  <c r="R1427" i="16"/>
  <c r="F1407" i="16"/>
  <c r="E1067" i="16"/>
  <c r="X1067" i="16" s="1"/>
  <c r="F959" i="16"/>
  <c r="F2061" i="16"/>
  <c r="J1947" i="16"/>
  <c r="H1209" i="16"/>
  <c r="E993" i="16"/>
  <c r="X993" i="16" s="1"/>
  <c r="F993" i="16"/>
  <c r="I785" i="16"/>
  <c r="G741" i="16"/>
  <c r="J717" i="16"/>
  <c r="H629" i="16"/>
  <c r="E629" i="16"/>
  <c r="X629" i="16" s="1"/>
  <c r="H555" i="16"/>
  <c r="R547" i="16"/>
  <c r="F547" i="16"/>
  <c r="R1323" i="16"/>
  <c r="E1149" i="16"/>
  <c r="X1149" i="16" s="1"/>
  <c r="F1133" i="16"/>
  <c r="E989" i="16"/>
  <c r="X989" i="16" s="1"/>
  <c r="E915" i="16"/>
  <c r="X915" i="16" s="1"/>
  <c r="I769" i="16"/>
  <c r="R769" i="16"/>
  <c r="J737" i="16"/>
  <c r="E669" i="16"/>
  <c r="X669" i="16" s="1"/>
  <c r="I669" i="16"/>
  <c r="I563" i="16"/>
  <c r="F1969" i="16"/>
  <c r="R1303" i="16"/>
  <c r="H2253" i="16"/>
  <c r="F1539" i="16"/>
  <c r="J1071" i="16"/>
  <c r="E869" i="16"/>
  <c r="X869" i="16" s="1"/>
  <c r="F869" i="16"/>
  <c r="F777" i="16"/>
  <c r="I777" i="16"/>
  <c r="F749" i="16"/>
  <c r="E741" i="16"/>
  <c r="X741" i="16" s="1"/>
  <c r="I741" i="16"/>
  <c r="R685" i="16"/>
  <c r="E1213" i="16"/>
  <c r="X1213" i="16" s="1"/>
  <c r="H1177" i="16"/>
  <c r="J1009" i="16"/>
  <c r="I899" i="16"/>
  <c r="R713" i="16"/>
  <c r="G625" i="16"/>
  <c r="J625" i="16"/>
  <c r="R601" i="16"/>
  <c r="G995" i="16"/>
  <c r="E581" i="16"/>
  <c r="X581" i="16" s="1"/>
  <c r="H1893" i="16"/>
  <c r="J995" i="16"/>
  <c r="G1499" i="16"/>
  <c r="R1893" i="16"/>
  <c r="F721" i="16"/>
  <c r="I1499" i="16"/>
  <c r="I551" i="16"/>
  <c r="G1893" i="16"/>
  <c r="R581" i="16"/>
  <c r="H1193" i="16"/>
  <c r="F1047" i="16"/>
  <c r="I757" i="16"/>
  <c r="R1455" i="16"/>
  <c r="E1079" i="16"/>
  <c r="X1079" i="16" s="1"/>
  <c r="H1939" i="16"/>
  <c r="H1435" i="16"/>
  <c r="J2271" i="16"/>
  <c r="I693" i="16"/>
  <c r="J1893" i="16"/>
  <c r="R2109" i="16"/>
  <c r="I2249" i="16"/>
  <c r="R1413" i="16"/>
  <c r="I2157" i="16"/>
  <c r="G2245" i="16"/>
  <c r="R1025" i="16"/>
  <c r="E2271" i="16"/>
  <c r="X2271" i="16" s="1"/>
  <c r="G911" i="16"/>
  <c r="I2259" i="16"/>
  <c r="H911" i="16"/>
  <c r="I1237" i="16"/>
  <c r="E1593" i="16"/>
  <c r="X1593" i="16" s="1"/>
  <c r="J731" i="16"/>
  <c r="J639" i="16"/>
  <c r="I627" i="16"/>
  <c r="J575" i="16"/>
  <c r="G256" i="16"/>
  <c r="R1325" i="16"/>
  <c r="J1099" i="16"/>
  <c r="F901" i="16"/>
  <c r="F196" i="16"/>
  <c r="H64" i="16"/>
  <c r="H38" i="16"/>
  <c r="F38" i="16"/>
  <c r="H937" i="16"/>
  <c r="I1975" i="16"/>
  <c r="H1281" i="16"/>
  <c r="G505" i="16"/>
  <c r="R315" i="16"/>
  <c r="F283" i="16"/>
  <c r="R270" i="16"/>
  <c r="F171" i="16"/>
  <c r="J403" i="16"/>
  <c r="E1175" i="16"/>
  <c r="X1175" i="16" s="1"/>
  <c r="R185" i="16"/>
  <c r="I1389" i="16"/>
  <c r="I363" i="16"/>
  <c r="J1633" i="16"/>
  <c r="I1361" i="16"/>
  <c r="J335" i="16"/>
  <c r="F523" i="16"/>
  <c r="I417" i="16"/>
  <c r="I459" i="16"/>
  <c r="F1389" i="16"/>
  <c r="H419" i="16"/>
  <c r="R1381" i="16"/>
  <c r="H2245" i="16"/>
  <c r="J1681" i="16"/>
  <c r="F1681" i="16"/>
  <c r="H1381" i="16"/>
  <c r="J953" i="16"/>
  <c r="H835" i="16"/>
  <c r="F543" i="16"/>
  <c r="J477" i="16"/>
  <c r="F110" i="16"/>
  <c r="F465" i="16"/>
  <c r="J465" i="16"/>
  <c r="F230" i="16"/>
  <c r="H94" i="16"/>
  <c r="R771" i="16"/>
  <c r="F439" i="16"/>
  <c r="F409" i="16"/>
  <c r="R523" i="16"/>
  <c r="I513" i="16"/>
  <c r="E945" i="16"/>
  <c r="X945" i="16" s="1"/>
  <c r="E787" i="16"/>
  <c r="X787" i="16" s="1"/>
  <c r="E771" i="16"/>
  <c r="X771" i="16" s="1"/>
  <c r="J1273" i="16"/>
  <c r="J909" i="16"/>
  <c r="R909" i="16"/>
  <c r="I439" i="16"/>
  <c r="R371" i="16"/>
  <c r="H52" i="16"/>
  <c r="F16" i="16"/>
  <c r="R240" i="16"/>
  <c r="R287" i="16"/>
  <c r="E1433" i="16"/>
  <c r="X1433" i="16" s="1"/>
  <c r="J1373" i="16"/>
  <c r="I1033" i="16"/>
  <c r="I775" i="16"/>
  <c r="R707" i="16"/>
  <c r="J707" i="16"/>
  <c r="F679" i="16"/>
  <c r="J631" i="16"/>
  <c r="R1191" i="16"/>
  <c r="H855" i="16"/>
  <c r="F463" i="16"/>
  <c r="R463" i="16"/>
  <c r="R389" i="16"/>
  <c r="F309" i="16"/>
  <c r="R226" i="16"/>
  <c r="R212" i="16"/>
  <c r="H493" i="16"/>
  <c r="E493" i="16"/>
  <c r="F329" i="16"/>
  <c r="G214" i="16"/>
  <c r="R50" i="16"/>
  <c r="R501" i="16"/>
  <c r="J501" i="16"/>
  <c r="J363" i="16"/>
  <c r="E1095" i="16"/>
  <c r="X1095" i="16" s="1"/>
  <c r="H1305" i="16"/>
  <c r="F877" i="16"/>
  <c r="H250" i="16"/>
  <c r="I1369" i="16"/>
  <c r="G817" i="16"/>
  <c r="G985" i="16"/>
  <c r="E723" i="16"/>
  <c r="X723" i="16" s="1"/>
  <c r="E985" i="16"/>
  <c r="X985" i="16" s="1"/>
  <c r="E409" i="16"/>
  <c r="E2357" i="16"/>
  <c r="X2357" i="16" s="1"/>
  <c r="I365" i="16"/>
  <c r="F695" i="16"/>
  <c r="J365" i="16"/>
  <c r="J459" i="16"/>
  <c r="H1389" i="16"/>
  <c r="I419" i="16"/>
  <c r="F723" i="16"/>
  <c r="R2441" i="16"/>
  <c r="I1045" i="16"/>
  <c r="J663" i="16"/>
  <c r="H234" i="16"/>
  <c r="J1991" i="16"/>
  <c r="H74" i="16"/>
  <c r="F48" i="16"/>
  <c r="G1305" i="16"/>
  <c r="H1345" i="16"/>
  <c r="H787" i="16"/>
  <c r="F469" i="16"/>
  <c r="J1345" i="16"/>
  <c r="J877" i="16"/>
  <c r="H399" i="16"/>
  <c r="H335" i="16"/>
  <c r="R256" i="16"/>
  <c r="F124" i="16"/>
  <c r="J2405" i="16"/>
  <c r="H12" i="16"/>
  <c r="R2217" i="16"/>
  <c r="F479" i="16"/>
  <c r="R479" i="16"/>
  <c r="F2369" i="16"/>
  <c r="E1389" i="16"/>
  <c r="X1389" i="16" s="1"/>
  <c r="H389" i="16"/>
  <c r="R367" i="16"/>
  <c r="I341" i="16"/>
  <c r="H110" i="16"/>
  <c r="J535" i="16"/>
  <c r="F407" i="16"/>
  <c r="I339" i="16"/>
  <c r="R333" i="16"/>
  <c r="R222" i="16"/>
  <c r="R1123" i="16"/>
  <c r="E579" i="16"/>
  <c r="X579" i="16" s="1"/>
  <c r="J449" i="16"/>
  <c r="R2455" i="16"/>
  <c r="I2445" i="16"/>
  <c r="F1433" i="16"/>
  <c r="G1385" i="16"/>
  <c r="H871" i="16"/>
  <c r="J817" i="16"/>
  <c r="G477" i="16"/>
  <c r="G449" i="16"/>
  <c r="G363" i="16"/>
  <c r="F250" i="16"/>
  <c r="G323" i="16"/>
  <c r="H977" i="16"/>
  <c r="I953" i="16"/>
  <c r="G863" i="16"/>
  <c r="G855" i="16"/>
  <c r="H491" i="16"/>
  <c r="G268" i="16"/>
  <c r="I937" i="16"/>
  <c r="G222" i="16"/>
  <c r="F337" i="16"/>
  <c r="G1123" i="16"/>
  <c r="H218" i="16"/>
  <c r="H2455" i="16"/>
  <c r="F1745" i="16"/>
  <c r="F1095" i="16"/>
  <c r="R2377" i="16"/>
  <c r="G2307" i="16"/>
  <c r="I2307" i="16"/>
  <c r="E973" i="16"/>
  <c r="X973" i="16" s="1"/>
  <c r="J973" i="16"/>
  <c r="R309" i="16"/>
  <c r="E889" i="16"/>
  <c r="X889" i="16" s="1"/>
  <c r="J1745" i="16"/>
  <c r="G1745" i="16"/>
  <c r="R1369" i="16"/>
  <c r="R949" i="16"/>
  <c r="F949" i="16"/>
  <c r="G643" i="16"/>
  <c r="I889" i="16"/>
  <c r="R305" i="16"/>
  <c r="I453" i="16"/>
  <c r="J479" i="16"/>
  <c r="H2197" i="16"/>
  <c r="F365" i="16"/>
  <c r="J2197" i="16"/>
  <c r="E421" i="16"/>
  <c r="F142" i="16"/>
  <c r="F305" i="16"/>
  <c r="G421" i="16"/>
  <c r="E639" i="16"/>
  <c r="X639" i="16" s="1"/>
  <c r="F2197" i="16"/>
  <c r="H2371" i="16"/>
  <c r="H539" i="16"/>
  <c r="J323" i="16"/>
  <c r="F74" i="16"/>
  <c r="H825" i="16"/>
  <c r="J2371" i="16"/>
  <c r="E1047" i="16"/>
  <c r="X1047" i="16" s="1"/>
  <c r="E1435" i="16"/>
  <c r="X1435" i="16" s="1"/>
  <c r="J1329" i="16"/>
  <c r="I527" i="16"/>
  <c r="R2271" i="16"/>
  <c r="F1593" i="16"/>
  <c r="J1175" i="16"/>
  <c r="I871" i="16"/>
  <c r="H775" i="16"/>
  <c r="E407" i="16"/>
  <c r="E427" i="16"/>
  <c r="E351" i="16"/>
  <c r="G46" i="16"/>
  <c r="F453" i="16"/>
  <c r="R339" i="16"/>
  <c r="J2157" i="16"/>
  <c r="G627" i="16"/>
  <c r="G395" i="16"/>
  <c r="E517" i="16"/>
  <c r="I367" i="16"/>
  <c r="H431" i="16"/>
  <c r="E431" i="16"/>
  <c r="R531" i="16"/>
  <c r="G695" i="16"/>
  <c r="G531" i="16"/>
  <c r="J359" i="16"/>
  <c r="G1357" i="16"/>
  <c r="G266" i="16"/>
  <c r="J1325" i="16"/>
  <c r="E449" i="16"/>
  <c r="F2097" i="16"/>
  <c r="I431" i="16"/>
  <c r="J331" i="16"/>
  <c r="E527" i="16"/>
  <c r="R977" i="16"/>
  <c r="H507" i="16"/>
  <c r="J2441" i="16"/>
  <c r="G2291" i="16"/>
  <c r="R623" i="16"/>
  <c r="R789" i="16"/>
  <c r="R2219" i="16"/>
  <c r="R1441" i="16"/>
  <c r="R1707" i="16"/>
  <c r="E2007" i="16"/>
  <c r="X2007" i="16" s="1"/>
  <c r="G2247" i="16"/>
  <c r="H2337" i="16"/>
  <c r="E2065" i="16"/>
  <c r="X2065" i="16" s="1"/>
  <c r="E2389" i="16"/>
  <c r="X2389" i="16" s="1"/>
  <c r="H1437" i="16"/>
  <c r="J691" i="16"/>
  <c r="R1187" i="16"/>
  <c r="H1997" i="16"/>
  <c r="F2365" i="16"/>
  <c r="F1825" i="16"/>
  <c r="H509" i="16"/>
  <c r="E711" i="16"/>
  <c r="X711" i="16" s="1"/>
  <c r="F943" i="16"/>
  <c r="J1827" i="16"/>
  <c r="G1569" i="16"/>
  <c r="F1753" i="16"/>
  <c r="J1949" i="16"/>
  <c r="G2149" i="16"/>
  <c r="H275" i="16"/>
  <c r="R1119" i="16"/>
  <c r="J1111" i="16"/>
  <c r="R1711" i="16"/>
  <c r="G2295" i="16"/>
  <c r="F1803" i="16"/>
  <c r="H20" i="16"/>
  <c r="I1055" i="16"/>
  <c r="G2019" i="16"/>
  <c r="I2437" i="16"/>
  <c r="E433" i="16"/>
  <c r="I2431" i="16"/>
  <c r="E2019" i="16"/>
  <c r="X2019" i="16" s="1"/>
  <c r="I1867" i="16"/>
  <c r="R657" i="16"/>
  <c r="F957" i="16"/>
  <c r="H1105" i="16"/>
  <c r="R1945" i="16"/>
  <c r="G1055" i="16"/>
  <c r="G1891" i="16"/>
  <c r="H481" i="16"/>
  <c r="H383" i="16"/>
  <c r="I1777" i="16"/>
  <c r="G2451" i="16"/>
  <c r="E991" i="16"/>
  <c r="X991" i="16" s="1"/>
  <c r="G1979" i="16"/>
  <c r="E1967" i="16"/>
  <c r="X1967" i="16" s="1"/>
  <c r="H929" i="16"/>
  <c r="J779" i="16"/>
  <c r="G843" i="16"/>
  <c r="H1691" i="16"/>
  <c r="H1719" i="16"/>
  <c r="E1379" i="16"/>
  <c r="X1379" i="16" s="1"/>
  <c r="J2431" i="16"/>
  <c r="G1619" i="16"/>
  <c r="G2437" i="16"/>
  <c r="H2385" i="16"/>
  <c r="J2435" i="16"/>
  <c r="G997" i="16"/>
  <c r="G2095" i="16"/>
  <c r="R487" i="16"/>
  <c r="F1599" i="16"/>
  <c r="H649" i="16"/>
  <c r="E2465" i="16"/>
  <c r="X2465" i="16" s="1"/>
  <c r="H619" i="16"/>
  <c r="H62" i="16"/>
  <c r="G347" i="16"/>
  <c r="E1799" i="16"/>
  <c r="X1799" i="16" s="1"/>
  <c r="I2461" i="16"/>
  <c r="E2461" i="16"/>
  <c r="X2461" i="16" s="1"/>
  <c r="E1701" i="16"/>
  <c r="X1701" i="16" s="1"/>
  <c r="H2067" i="16"/>
  <c r="G1827" i="16"/>
  <c r="R733" i="16"/>
  <c r="R641" i="16"/>
  <c r="F857" i="16"/>
  <c r="I1251" i="16"/>
  <c r="G1271" i="16"/>
  <c r="J1409" i="16"/>
  <c r="G1935" i="16"/>
  <c r="G2029" i="16"/>
  <c r="G599" i="16"/>
  <c r="R2007" i="16"/>
  <c r="I2001" i="16"/>
  <c r="J471" i="16"/>
  <c r="F1911" i="16"/>
  <c r="G2171" i="16"/>
  <c r="G1529" i="16"/>
  <c r="E2423" i="16"/>
  <c r="X2423" i="16" s="1"/>
  <c r="I715" i="16"/>
  <c r="R254" i="16"/>
  <c r="J2439" i="16"/>
  <c r="G1219" i="16"/>
  <c r="R2457" i="16"/>
  <c r="H683" i="16"/>
  <c r="G1321" i="16"/>
  <c r="G1661" i="16"/>
  <c r="R183" i="16"/>
  <c r="E455" i="16"/>
  <c r="H114" i="16"/>
  <c r="R455" i="16"/>
  <c r="I2463" i="16"/>
  <c r="J1537" i="16"/>
  <c r="F2439" i="16"/>
  <c r="R2269" i="16"/>
  <c r="J703" i="16"/>
  <c r="E1413" i="16"/>
  <c r="X1413" i="16" s="1"/>
  <c r="H90" i="16"/>
  <c r="J2315" i="16"/>
  <c r="R1933" i="16"/>
  <c r="F633" i="16"/>
  <c r="I593" i="16"/>
  <c r="G745" i="16"/>
  <c r="F883" i="16"/>
  <c r="G1085" i="16"/>
  <c r="R1177" i="16"/>
  <c r="F1843" i="16"/>
  <c r="G1919" i="16"/>
  <c r="J2247" i="16"/>
  <c r="H1297" i="16"/>
  <c r="G717" i="16"/>
  <c r="G919" i="16"/>
  <c r="R1081" i="16"/>
  <c r="R2097" i="16"/>
  <c r="H128" i="16"/>
  <c r="F963" i="16"/>
  <c r="I1491" i="16"/>
  <c r="H1563" i="16"/>
  <c r="G2433" i="16"/>
  <c r="F375" i="16"/>
  <c r="R2039" i="16"/>
  <c r="I2233" i="16"/>
  <c r="R1159" i="16"/>
  <c r="G385" i="16"/>
  <c r="I1657" i="16"/>
  <c r="F2269" i="16"/>
  <c r="F1553" i="16"/>
  <c r="I1621" i="16"/>
  <c r="G1791" i="16"/>
  <c r="R1735" i="16"/>
  <c r="R615" i="16"/>
  <c r="R1259" i="16"/>
  <c r="F1449" i="16"/>
  <c r="E1759" i="16"/>
  <c r="X1759" i="16" s="1"/>
  <c r="J1915" i="16"/>
  <c r="E2393" i="16"/>
  <c r="X2393" i="16" s="1"/>
  <c r="G90" i="16"/>
  <c r="J2421" i="16"/>
  <c r="F1065" i="16"/>
  <c r="R1557" i="16"/>
  <c r="H2421" i="16"/>
  <c r="H1671" i="16"/>
  <c r="R1929" i="16"/>
  <c r="I2091" i="16"/>
  <c r="J1821" i="16"/>
  <c r="J1977" i="16"/>
  <c r="F2425" i="16"/>
  <c r="J497" i="16"/>
  <c r="H1375" i="16"/>
  <c r="F1787" i="16"/>
  <c r="I1123" i="16"/>
  <c r="G52" i="16"/>
  <c r="J1219" i="16"/>
  <c r="J711" i="16"/>
  <c r="E817" i="16"/>
  <c r="X817" i="16" s="1"/>
  <c r="J2293" i="16"/>
  <c r="F2335" i="16"/>
  <c r="J2335" i="16"/>
  <c r="E2335" i="16"/>
  <c r="X2335" i="16" s="1"/>
  <c r="G2335" i="16"/>
  <c r="H2335" i="16"/>
  <c r="J2331" i="16"/>
  <c r="R2331" i="16"/>
  <c r="E2331" i="16"/>
  <c r="X2331" i="16" s="1"/>
  <c r="I2331" i="16"/>
  <c r="G2331" i="16"/>
  <c r="F2331" i="16"/>
  <c r="R2323" i="16"/>
  <c r="F2323" i="16"/>
  <c r="I2323" i="16"/>
  <c r="E2323" i="16"/>
  <c r="X2323" i="16" s="1"/>
  <c r="J2323" i="16"/>
  <c r="G2323" i="16"/>
  <c r="I2313" i="16"/>
  <c r="J2313" i="16"/>
  <c r="G2313" i="16"/>
  <c r="E2313" i="16"/>
  <c r="X2313" i="16" s="1"/>
  <c r="H2313" i="16"/>
  <c r="I2303" i="16"/>
  <c r="G2303" i="16"/>
  <c r="H2303" i="16"/>
  <c r="R2303" i="16"/>
  <c r="J2303" i="16"/>
  <c r="E2303" i="16"/>
  <c r="X2303" i="16" s="1"/>
  <c r="I2299" i="16"/>
  <c r="F2299" i="16"/>
  <c r="G2299" i="16"/>
  <c r="E2299" i="16"/>
  <c r="X2299" i="16" s="1"/>
  <c r="J2299" i="16"/>
  <c r="R2299" i="16"/>
  <c r="H2299" i="16"/>
  <c r="E2295" i="16"/>
  <c r="X2295" i="16" s="1"/>
  <c r="I2295" i="16"/>
  <c r="R2295" i="16"/>
  <c r="J2295" i="16"/>
  <c r="E2289" i="16"/>
  <c r="X2289" i="16" s="1"/>
  <c r="R2289" i="16"/>
  <c r="G2289" i="16"/>
  <c r="F2289" i="16"/>
  <c r="H2289" i="16"/>
  <c r="E2277" i="16"/>
  <c r="X2277" i="16" s="1"/>
  <c r="F2277" i="16"/>
  <c r="J2277" i="16"/>
  <c r="I2277" i="16"/>
  <c r="G2277" i="16"/>
  <c r="H2277" i="16"/>
  <c r="G2269" i="16"/>
  <c r="H2269" i="16"/>
  <c r="I2269" i="16"/>
  <c r="J2269" i="16"/>
  <c r="G2255" i="16"/>
  <c r="H2255" i="16"/>
  <c r="E2255" i="16"/>
  <c r="X2255" i="16" s="1"/>
  <c r="F2255" i="16"/>
  <c r="J2255" i="16"/>
  <c r="G2211" i="16"/>
  <c r="E2211" i="16"/>
  <c r="X2211" i="16" s="1"/>
  <c r="H2211" i="16"/>
  <c r="J2211" i="16"/>
  <c r="F2211" i="16"/>
  <c r="R2211" i="16"/>
  <c r="I2211" i="16"/>
  <c r="J2207" i="16"/>
  <c r="F2207" i="16"/>
  <c r="E2207" i="16"/>
  <c r="X2207" i="16" s="1"/>
  <c r="R2207" i="16"/>
  <c r="I2207" i="16"/>
  <c r="H2207" i="16"/>
  <c r="F2199" i="16"/>
  <c r="R2199" i="16"/>
  <c r="J2199" i="16"/>
  <c r="I2199" i="16"/>
  <c r="G2195" i="16"/>
  <c r="H2195" i="16"/>
  <c r="E2195" i="16"/>
  <c r="X2195" i="16" s="1"/>
  <c r="J2195" i="16"/>
  <c r="G2187" i="16"/>
  <c r="R2187" i="16"/>
  <c r="G2183" i="16"/>
  <c r="E2183" i="16"/>
  <c r="X2183" i="16" s="1"/>
  <c r="I2183" i="16"/>
  <c r="J2183" i="16"/>
  <c r="F2183" i="16"/>
  <c r="F2179" i="16"/>
  <c r="G2179" i="16"/>
  <c r="J2179" i="16"/>
  <c r="R2179" i="16"/>
  <c r="I2179" i="16"/>
  <c r="H2177" i="16"/>
  <c r="J2177" i="16"/>
  <c r="G2177" i="16"/>
  <c r="R2177" i="16"/>
  <c r="I2177" i="16"/>
  <c r="I2169" i="16"/>
  <c r="H2169" i="16"/>
  <c r="G2169" i="16"/>
  <c r="F2169" i="16"/>
  <c r="R2165" i="16"/>
  <c r="J2165" i="16"/>
  <c r="E2165" i="16"/>
  <c r="X2165" i="16" s="1"/>
  <c r="H2165" i="16"/>
  <c r="I2165" i="16"/>
  <c r="F2165" i="16"/>
  <c r="F2161" i="16"/>
  <c r="G2161" i="16"/>
  <c r="H2161" i="16"/>
  <c r="E2161" i="16"/>
  <c r="X2161" i="16" s="1"/>
  <c r="I2161" i="16"/>
  <c r="R2159" i="16"/>
  <c r="J2159" i="16"/>
  <c r="I2159" i="16"/>
  <c r="F2159" i="16"/>
  <c r="F2155" i="16"/>
  <c r="H2155" i="16"/>
  <c r="R2155" i="16"/>
  <c r="E2155" i="16"/>
  <c r="X2155" i="16" s="1"/>
  <c r="J2151" i="16"/>
  <c r="E2151" i="16"/>
  <c r="X2151" i="16" s="1"/>
  <c r="I2151" i="16"/>
  <c r="G2151" i="16"/>
  <c r="R2151" i="16"/>
  <c r="J2145" i="16"/>
  <c r="F2145" i="16"/>
  <c r="I2145" i="16"/>
  <c r="G2145" i="16"/>
  <c r="I2141" i="16"/>
  <c r="H2141" i="16"/>
  <c r="F2141" i="16"/>
  <c r="E2141" i="16"/>
  <c r="X2141" i="16" s="1"/>
  <c r="E2137" i="16"/>
  <c r="X2137" i="16" s="1"/>
  <c r="I2137" i="16"/>
  <c r="F2137" i="16"/>
  <c r="H2137" i="16"/>
  <c r="J2137" i="16"/>
  <c r="F2127" i="16"/>
  <c r="G2127" i="16"/>
  <c r="E2127" i="16"/>
  <c r="X2127" i="16" s="1"/>
  <c r="H2127" i="16"/>
  <c r="R2125" i="16"/>
  <c r="G2125" i="16"/>
  <c r="H2125" i="16"/>
  <c r="E2125" i="16"/>
  <c r="X2125" i="16" s="1"/>
  <c r="F2125" i="16"/>
  <c r="I2125" i="16"/>
  <c r="J2121" i="16"/>
  <c r="R2121" i="16"/>
  <c r="E2121" i="16"/>
  <c r="X2121" i="16" s="1"/>
  <c r="I2121" i="16"/>
  <c r="G2121" i="16"/>
  <c r="H2121" i="16"/>
  <c r="F2121" i="16"/>
  <c r="J2119" i="16"/>
  <c r="I2119" i="16"/>
  <c r="F2119" i="16"/>
  <c r="H2119" i="16"/>
  <c r="G2119" i="16"/>
  <c r="G2117" i="16"/>
  <c r="E2117" i="16"/>
  <c r="X2117" i="16" s="1"/>
  <c r="R2117" i="16"/>
  <c r="G2113" i="16"/>
  <c r="I2105" i="16"/>
  <c r="I2087" i="16"/>
  <c r="J2087" i="16"/>
  <c r="H2087" i="16"/>
  <c r="E2087" i="16"/>
  <c r="X2087" i="16" s="1"/>
  <c r="F2087" i="16"/>
  <c r="J2083" i="16"/>
  <c r="R2083" i="16"/>
  <c r="F2083" i="16"/>
  <c r="H2083" i="16"/>
  <c r="E2083" i="16"/>
  <c r="X2083" i="16" s="1"/>
  <c r="G2083" i="16"/>
  <c r="E2079" i="16"/>
  <c r="X2079" i="16" s="1"/>
  <c r="R2079" i="16"/>
  <c r="J2079" i="16"/>
  <c r="F2079" i="16"/>
  <c r="H2079" i="16"/>
  <c r="H2075" i="16"/>
  <c r="R2075" i="16"/>
  <c r="E2075" i="16"/>
  <c r="X2075" i="16" s="1"/>
  <c r="J2075" i="16"/>
  <c r="R2067" i="16"/>
  <c r="E2067" i="16"/>
  <c r="X2067" i="16" s="1"/>
  <c r="F2067" i="16"/>
  <c r="J2067" i="16"/>
  <c r="G2059" i="16"/>
  <c r="F2059" i="16"/>
  <c r="I2059" i="16"/>
  <c r="F2053" i="16"/>
  <c r="I2053" i="16"/>
  <c r="E2047" i="16"/>
  <c r="X2047" i="16" s="1"/>
  <c r="F2047" i="16"/>
  <c r="I2047" i="16"/>
  <c r="J2047" i="16"/>
  <c r="G2047" i="16"/>
  <c r="I2043" i="16"/>
  <c r="J2043" i="16"/>
  <c r="H2043" i="16"/>
  <c r="F2043" i="16"/>
  <c r="G2043" i="16"/>
  <c r="R2043" i="16"/>
  <c r="G2037" i="16"/>
  <c r="R2037" i="16"/>
  <c r="F2037" i="16"/>
  <c r="I2037" i="16"/>
  <c r="H2037" i="16"/>
  <c r="E2037" i="16"/>
  <c r="X2037" i="16" s="1"/>
  <c r="J2037" i="16"/>
  <c r="I2033" i="16"/>
  <c r="R2033" i="16"/>
  <c r="F2033" i="16"/>
  <c r="G2021" i="16"/>
  <c r="R2021" i="16"/>
  <c r="E2021" i="16"/>
  <c r="X2021" i="16" s="1"/>
  <c r="J2021" i="16"/>
  <c r="I2021" i="16"/>
  <c r="F2021" i="16"/>
  <c r="H2017" i="16"/>
  <c r="G2017" i="16"/>
  <c r="E2017" i="16"/>
  <c r="X2017" i="16" s="1"/>
  <c r="F2017" i="16"/>
  <c r="J2017" i="16"/>
  <c r="I2017" i="16"/>
  <c r="R2017" i="16"/>
  <c r="I2007" i="16"/>
  <c r="H2007" i="16"/>
  <c r="J2007" i="16"/>
  <c r="F2007" i="16"/>
  <c r="R2005" i="16"/>
  <c r="G2005" i="16"/>
  <c r="I2005" i="16"/>
  <c r="J2005" i="16"/>
  <c r="H2005" i="16"/>
  <c r="F2005" i="16"/>
  <c r="E2005" i="16"/>
  <c r="X2005" i="16" s="1"/>
  <c r="E1995" i="16"/>
  <c r="X1995" i="16" s="1"/>
  <c r="I1993" i="16"/>
  <c r="J1993" i="16"/>
  <c r="E1993" i="16"/>
  <c r="X1993" i="16" s="1"/>
  <c r="F1993" i="16"/>
  <c r="H1993" i="16"/>
  <c r="G1981" i="16"/>
  <c r="J1981" i="16"/>
  <c r="F1981" i="16"/>
  <c r="H1981" i="16"/>
  <c r="E1981" i="16"/>
  <c r="X1981" i="16" s="1"/>
  <c r="G1971" i="16"/>
  <c r="E1971" i="16"/>
  <c r="X1971" i="16" s="1"/>
  <c r="I1971" i="16"/>
  <c r="R1971" i="16"/>
  <c r="H1971" i="16"/>
  <c r="J1971" i="16"/>
  <c r="J1965" i="16"/>
  <c r="I1965" i="16"/>
  <c r="R1965" i="16"/>
  <c r="F1961" i="16"/>
  <c r="H1961" i="16"/>
  <c r="E1961" i="16"/>
  <c r="X1961" i="16" s="1"/>
  <c r="G1961" i="16"/>
  <c r="J1961" i="16"/>
  <c r="E1959" i="16"/>
  <c r="X1959" i="16" s="1"/>
  <c r="H1959" i="16"/>
  <c r="I1959" i="16"/>
  <c r="G1959" i="16"/>
  <c r="F1959" i="16"/>
  <c r="J1959" i="16"/>
  <c r="R1959" i="16"/>
  <c r="F1955" i="16"/>
  <c r="G1955" i="16"/>
  <c r="I1955" i="16"/>
  <c r="R1955" i="16"/>
  <c r="H1955" i="16"/>
  <c r="J1955" i="16"/>
  <c r="F1951" i="16"/>
  <c r="G1951" i="16"/>
  <c r="I1951" i="16"/>
  <c r="J1951" i="16"/>
  <c r="H1951" i="16"/>
  <c r="R1951" i="16"/>
  <c r="E1951" i="16"/>
  <c r="X1951" i="16" s="1"/>
  <c r="E1913" i="16"/>
  <c r="X1913" i="16" s="1"/>
  <c r="H1913" i="16"/>
  <c r="F1913" i="16"/>
  <c r="R1913" i="16"/>
  <c r="I1913" i="16"/>
  <c r="J1913" i="16"/>
  <c r="G1913" i="16"/>
  <c r="I1907" i="16"/>
  <c r="G1907" i="16"/>
  <c r="J1907" i="16"/>
  <c r="I1903" i="16"/>
  <c r="H1903" i="16"/>
  <c r="G1903" i="16"/>
  <c r="J1903" i="16"/>
  <c r="F1903" i="16"/>
  <c r="R1903" i="16"/>
  <c r="F1899" i="16"/>
  <c r="R1899" i="16"/>
  <c r="J1899" i="16"/>
  <c r="G1899" i="16"/>
  <c r="I1899" i="16"/>
  <c r="E1899" i="16"/>
  <c r="X1899" i="16" s="1"/>
  <c r="F1889" i="16"/>
  <c r="I1889" i="16"/>
  <c r="H1889" i="16"/>
  <c r="G1889" i="16"/>
  <c r="R1889" i="16"/>
  <c r="J1889" i="16"/>
  <c r="E1889" i="16"/>
  <c r="X1889" i="16" s="1"/>
  <c r="J1881" i="16"/>
  <c r="E1881" i="16"/>
  <c r="X1881" i="16" s="1"/>
  <c r="G1881" i="16"/>
  <c r="I1881" i="16"/>
  <c r="R1881" i="16"/>
  <c r="G1875" i="16"/>
  <c r="E1875" i="16"/>
  <c r="X1875" i="16" s="1"/>
  <c r="J1875" i="16"/>
  <c r="H1875" i="16"/>
  <c r="R1875" i="16"/>
  <c r="R1871" i="16"/>
  <c r="G1871" i="16"/>
  <c r="E1871" i="16"/>
  <c r="X1871" i="16" s="1"/>
  <c r="F1871" i="16"/>
  <c r="H1871" i="16"/>
  <c r="J1871" i="16"/>
  <c r="I1871" i="16"/>
  <c r="I1869" i="16"/>
  <c r="H1869" i="16"/>
  <c r="G1869" i="16"/>
  <c r="R1869" i="16"/>
  <c r="F1865" i="16"/>
  <c r="E1865" i="16"/>
  <c r="X1865" i="16" s="1"/>
  <c r="R1865" i="16"/>
  <c r="J1865" i="16"/>
  <c r="I1865" i="16"/>
  <c r="G1865" i="16"/>
  <c r="J1855" i="16"/>
  <c r="E1855" i="16"/>
  <c r="X1855" i="16" s="1"/>
  <c r="H1855" i="16"/>
  <c r="R1855" i="16"/>
  <c r="G1853" i="16"/>
  <c r="E1853" i="16"/>
  <c r="X1853" i="16" s="1"/>
  <c r="J1853" i="16"/>
  <c r="I1853" i="16"/>
  <c r="R1853" i="16"/>
  <c r="I1841" i="16"/>
  <c r="G1841" i="16"/>
  <c r="J1841" i="16"/>
  <c r="H1841" i="16"/>
  <c r="E1841" i="16"/>
  <c r="X1841" i="16" s="1"/>
  <c r="R1837" i="16"/>
  <c r="E1837" i="16"/>
  <c r="X1837" i="16" s="1"/>
  <c r="H1837" i="16"/>
  <c r="G1837" i="16"/>
  <c r="I1837" i="16"/>
  <c r="J1837" i="16"/>
  <c r="E1833" i="16"/>
  <c r="X1833" i="16" s="1"/>
  <c r="R1833" i="16"/>
  <c r="H1833" i="16"/>
  <c r="I1833" i="16"/>
  <c r="F1833" i="16"/>
  <c r="J1833" i="16"/>
  <c r="G1833" i="16"/>
  <c r="J1829" i="16"/>
  <c r="R1829" i="16"/>
  <c r="E1829" i="16"/>
  <c r="X1829" i="16" s="1"/>
  <c r="I1829" i="16"/>
  <c r="F1829" i="16"/>
  <c r="G1829" i="16"/>
  <c r="H1829" i="16"/>
  <c r="G1825" i="16"/>
  <c r="I1825" i="16"/>
  <c r="H1825" i="16"/>
  <c r="R1825" i="16"/>
  <c r="E1809" i="16"/>
  <c r="X1809" i="16" s="1"/>
  <c r="I1809" i="16"/>
  <c r="G1809" i="16"/>
  <c r="J1809" i="16"/>
  <c r="R1809" i="16"/>
  <c r="H1809" i="16"/>
  <c r="E1805" i="16"/>
  <c r="X1805" i="16" s="1"/>
  <c r="I1805" i="16"/>
  <c r="G1805" i="16"/>
  <c r="J1805" i="16"/>
  <c r="H1805" i="16"/>
  <c r="R1805" i="16"/>
  <c r="I1797" i="16"/>
  <c r="E1797" i="16"/>
  <c r="X1797" i="16" s="1"/>
  <c r="H1797" i="16"/>
  <c r="J1797" i="16"/>
  <c r="G1797" i="16"/>
  <c r="R1797" i="16"/>
  <c r="I1793" i="16"/>
  <c r="F1793" i="16"/>
  <c r="H1793" i="16"/>
  <c r="G1793" i="16"/>
  <c r="J1793" i="16"/>
  <c r="R1793" i="16"/>
  <c r="E1793" i="16"/>
  <c r="X1793" i="16" s="1"/>
  <c r="E1789" i="16"/>
  <c r="X1789" i="16" s="1"/>
  <c r="F1789" i="16"/>
  <c r="I1789" i="16"/>
  <c r="R1785" i="16"/>
  <c r="G1785" i="16"/>
  <c r="J1785" i="16"/>
  <c r="E1785" i="16"/>
  <c r="X1785" i="16" s="1"/>
  <c r="F1785" i="16"/>
  <c r="G1779" i="16"/>
  <c r="R1779" i="16"/>
  <c r="J1779" i="16"/>
  <c r="H1779" i="16"/>
  <c r="E1779" i="16"/>
  <c r="X1779" i="16" s="1"/>
  <c r="F1779" i="16"/>
  <c r="I1779" i="16"/>
  <c r="H1775" i="16"/>
  <c r="E1775" i="16"/>
  <c r="X1775" i="16" s="1"/>
  <c r="F1775" i="16"/>
  <c r="R1775" i="16"/>
  <c r="J1775" i="16"/>
  <c r="G1769" i="16"/>
  <c r="E1769" i="16"/>
  <c r="X1769" i="16" s="1"/>
  <c r="F1769" i="16"/>
  <c r="J1769" i="16"/>
  <c r="R1769" i="16"/>
  <c r="I1769" i="16"/>
  <c r="J1765" i="16"/>
  <c r="R1765" i="16"/>
  <c r="F1765" i="16"/>
  <c r="I1765" i="16"/>
  <c r="H1765" i="16"/>
  <c r="J1761" i="16"/>
  <c r="I1761" i="16"/>
  <c r="R1761" i="16"/>
  <c r="E1761" i="16"/>
  <c r="X1761" i="16" s="1"/>
  <c r="H1761" i="16"/>
  <c r="G1761" i="16"/>
  <c r="H1751" i="16"/>
  <c r="F1751" i="16"/>
  <c r="I1751" i="16"/>
  <c r="J1751" i="16"/>
  <c r="E1751" i="16"/>
  <c r="X1751" i="16" s="1"/>
  <c r="I1747" i="16"/>
  <c r="H1747" i="16"/>
  <c r="J1747" i="16"/>
  <c r="G1747" i="16"/>
  <c r="F1747" i="16"/>
  <c r="E1747" i="16"/>
  <c r="X1747" i="16" s="1"/>
  <c r="F1743" i="16"/>
  <c r="G1743" i="16"/>
  <c r="H1743" i="16"/>
  <c r="I1743" i="16"/>
  <c r="R1737" i="16"/>
  <c r="E1737" i="16"/>
  <c r="X1737" i="16" s="1"/>
  <c r="H1737" i="16"/>
  <c r="F1737" i="16"/>
  <c r="J1737" i="16"/>
  <c r="G1737" i="16"/>
  <c r="I1737" i="16"/>
  <c r="J1733" i="16"/>
  <c r="F1733" i="16"/>
  <c r="I1733" i="16"/>
  <c r="R1733" i="16"/>
  <c r="H1733" i="16"/>
  <c r="G1733" i="16"/>
  <c r="E1733" i="16"/>
  <c r="X1733" i="16" s="1"/>
  <c r="I1729" i="16"/>
  <c r="G1729" i="16"/>
  <c r="E1729" i="16"/>
  <c r="X1729" i="16" s="1"/>
  <c r="H1729" i="16"/>
  <c r="F1729" i="16"/>
  <c r="R1729" i="16"/>
  <c r="E1725" i="16"/>
  <c r="X1725" i="16" s="1"/>
  <c r="J1725" i="16"/>
  <c r="H1725" i="16"/>
  <c r="F1725" i="16"/>
  <c r="I1725" i="16"/>
  <c r="G1725" i="16"/>
  <c r="I1721" i="16"/>
  <c r="R1721" i="16"/>
  <c r="E1721" i="16"/>
  <c r="X1721" i="16" s="1"/>
  <c r="J1721" i="16"/>
  <c r="G1721" i="16"/>
  <c r="E1717" i="16"/>
  <c r="X1717" i="16" s="1"/>
  <c r="J1717" i="16"/>
  <c r="G1717" i="16"/>
  <c r="F1717" i="16"/>
  <c r="I1717" i="16"/>
  <c r="H1713" i="16"/>
  <c r="G1713" i="16"/>
  <c r="F1713" i="16"/>
  <c r="E1713" i="16"/>
  <c r="X1713" i="16" s="1"/>
  <c r="I1713" i="16"/>
  <c r="J1713" i="16"/>
  <c r="J1709" i="16"/>
  <c r="F1709" i="16"/>
  <c r="J1697" i="16"/>
  <c r="I1697" i="16"/>
  <c r="F1697" i="16"/>
  <c r="R1697" i="16"/>
  <c r="E1697" i="16"/>
  <c r="X1697" i="16" s="1"/>
  <c r="G1697" i="16"/>
  <c r="I1679" i="16"/>
  <c r="J1679" i="16"/>
  <c r="G1675" i="16"/>
  <c r="F1665" i="16"/>
  <c r="J1665" i="16"/>
  <c r="R1665" i="16"/>
  <c r="I1665" i="16"/>
  <c r="H1665" i="16"/>
  <c r="H1659" i="16"/>
  <c r="I1659" i="16"/>
  <c r="G1659" i="16"/>
  <c r="J1659" i="16"/>
  <c r="R1659" i="16"/>
  <c r="E1659" i="16"/>
  <c r="X1659" i="16" s="1"/>
  <c r="F1659" i="16"/>
  <c r="F1643" i="16"/>
  <c r="I1635" i="16"/>
  <c r="R1635" i="16"/>
  <c r="G1635" i="16"/>
  <c r="J1635" i="16"/>
  <c r="E1635" i="16"/>
  <c r="X1635" i="16" s="1"/>
  <c r="H1635" i="16"/>
  <c r="F1633" i="16"/>
  <c r="R1633" i="16"/>
  <c r="G1629" i="16"/>
  <c r="H1629" i="16"/>
  <c r="I1629" i="16"/>
  <c r="R1629" i="16"/>
  <c r="F1629" i="16"/>
  <c r="E1629" i="16"/>
  <c r="X1629" i="16" s="1"/>
  <c r="G1625" i="16"/>
  <c r="F1625" i="16"/>
  <c r="E1625" i="16"/>
  <c r="X1625" i="16" s="1"/>
  <c r="R1625" i="16"/>
  <c r="I1625" i="16"/>
  <c r="J1625" i="16"/>
  <c r="R1619" i="16"/>
  <c r="J1619" i="16"/>
  <c r="H1615" i="16"/>
  <c r="I1615" i="16"/>
  <c r="J1615" i="16"/>
  <c r="G1615" i="16"/>
  <c r="F1615" i="16"/>
  <c r="J1611" i="16"/>
  <c r="E1611" i="16"/>
  <c r="X1611" i="16" s="1"/>
  <c r="R1611" i="16"/>
  <c r="F1611" i="16"/>
  <c r="I1611" i="16"/>
  <c r="J1595" i="16"/>
  <c r="E1595" i="16"/>
  <c r="X1595" i="16" s="1"/>
  <c r="R1595" i="16"/>
  <c r="H1595" i="16"/>
  <c r="G1595" i="16"/>
  <c r="E1587" i="16"/>
  <c r="X1587" i="16" s="1"/>
  <c r="I1587" i="16"/>
  <c r="G1587" i="16"/>
  <c r="J1587" i="16"/>
  <c r="R1587" i="16"/>
  <c r="F1587" i="16"/>
  <c r="E1565" i="16"/>
  <c r="X1565" i="16" s="1"/>
  <c r="H1565" i="16"/>
  <c r="G1565" i="16"/>
  <c r="I1565" i="16"/>
  <c r="F1565" i="16"/>
  <c r="I1561" i="16"/>
  <c r="E1561" i="16"/>
  <c r="X1561" i="16" s="1"/>
  <c r="F1561" i="16"/>
  <c r="R1561" i="16"/>
  <c r="I1553" i="16"/>
  <c r="J1553" i="16"/>
  <c r="G1553" i="16"/>
  <c r="E1553" i="16"/>
  <c r="X1553" i="16" s="1"/>
  <c r="R1553" i="16"/>
  <c r="H1545" i="16"/>
  <c r="E1545" i="16"/>
  <c r="X1545" i="16" s="1"/>
  <c r="F1545" i="16"/>
  <c r="J1545" i="16"/>
  <c r="G1545" i="16"/>
  <c r="I1541" i="16"/>
  <c r="G1541" i="16"/>
  <c r="J1541" i="16"/>
  <c r="G1525" i="16"/>
  <c r="G1521" i="16"/>
  <c r="E1521" i="16"/>
  <c r="X1521" i="16" s="1"/>
  <c r="H1521" i="16"/>
  <c r="R1521" i="16"/>
  <c r="J1521" i="16"/>
  <c r="H1515" i="16"/>
  <c r="J1515" i="16"/>
  <c r="I1513" i="16"/>
  <c r="E1513" i="16"/>
  <c r="X1513" i="16" s="1"/>
  <c r="H1513" i="16"/>
  <c r="F1513" i="16"/>
  <c r="J1513" i="16"/>
  <c r="R1513" i="16"/>
  <c r="F1509" i="16"/>
  <c r="R1509" i="16"/>
  <c r="J1509" i="16"/>
  <c r="H1509" i="16"/>
  <c r="E1509" i="16"/>
  <c r="X1509" i="16" s="1"/>
  <c r="I1505" i="16"/>
  <c r="G1505" i="16"/>
  <c r="R1505" i="16"/>
  <c r="E1505" i="16"/>
  <c r="X1505" i="16" s="1"/>
  <c r="J1501" i="16"/>
  <c r="E1501" i="16"/>
  <c r="X1501" i="16" s="1"/>
  <c r="F1501" i="16"/>
  <c r="I1501" i="16"/>
  <c r="R1501" i="16"/>
  <c r="R1485" i="16"/>
  <c r="E1485" i="16"/>
  <c r="X1485" i="16" s="1"/>
  <c r="G1485" i="16"/>
  <c r="F1473" i="16"/>
  <c r="G1473" i="16"/>
  <c r="I1473" i="16"/>
  <c r="H1473" i="16"/>
  <c r="E1473" i="16"/>
  <c r="X1473" i="16" s="1"/>
  <c r="J1473" i="16"/>
  <c r="R1473" i="16"/>
  <c r="G1469" i="16"/>
  <c r="F1469" i="16"/>
  <c r="R1469" i="16"/>
  <c r="J1469" i="16"/>
  <c r="I1469" i="16"/>
  <c r="E1469" i="16"/>
  <c r="X1469" i="16" s="1"/>
  <c r="R1465" i="16"/>
  <c r="H1465" i="16"/>
  <c r="F1465" i="16"/>
  <c r="G1461" i="16"/>
  <c r="J1461" i="16"/>
  <c r="J1457" i="16"/>
  <c r="I1457" i="16"/>
  <c r="E1457" i="16"/>
  <c r="X1457" i="16" s="1"/>
  <c r="F1457" i="16"/>
  <c r="H1457" i="16"/>
  <c r="E1445" i="16"/>
  <c r="X1445" i="16" s="1"/>
  <c r="F1445" i="16"/>
  <c r="H1445" i="16"/>
  <c r="J1445" i="16"/>
  <c r="I1445" i="16"/>
  <c r="F1441" i="16"/>
  <c r="I1441" i="16"/>
  <c r="H1441" i="16"/>
  <c r="J1441" i="16"/>
  <c r="H1401" i="16"/>
  <c r="R1401" i="16"/>
  <c r="G1401" i="16"/>
  <c r="I1401" i="16"/>
  <c r="F1401" i="16"/>
  <c r="G1387" i="16"/>
  <c r="F1377" i="16"/>
  <c r="I1377" i="16"/>
  <c r="J1377" i="16"/>
  <c r="G1377" i="16"/>
  <c r="H1377" i="16"/>
  <c r="E1377" i="16"/>
  <c r="X1377" i="16" s="1"/>
  <c r="I1367" i="16"/>
  <c r="H1367" i="16"/>
  <c r="F1367" i="16"/>
  <c r="G1367" i="16"/>
  <c r="J1367" i="16"/>
  <c r="J1355" i="16"/>
  <c r="H1355" i="16"/>
  <c r="E1355" i="16"/>
  <c r="X1355" i="16" s="1"/>
  <c r="R1355" i="16"/>
  <c r="F1355" i="16"/>
  <c r="R1351" i="16"/>
  <c r="E1339" i="16"/>
  <c r="X1339" i="16" s="1"/>
  <c r="H1339" i="16"/>
  <c r="R1339" i="16"/>
  <c r="H1337" i="16"/>
  <c r="I1337" i="16"/>
  <c r="G1335" i="16"/>
  <c r="J1335" i="16"/>
  <c r="F1317" i="16"/>
  <c r="H1313" i="16"/>
  <c r="R1313" i="16"/>
  <c r="I1313" i="16"/>
  <c r="E1313" i="16"/>
  <c r="X1313" i="16" s="1"/>
  <c r="F1313" i="16"/>
  <c r="G1307" i="16"/>
  <c r="E1307" i="16"/>
  <c r="X1307" i="16" s="1"/>
  <c r="H1307" i="16"/>
  <c r="R1307" i="16"/>
  <c r="F1307" i="16"/>
  <c r="J1307" i="16"/>
  <c r="H1299" i="16"/>
  <c r="G1299" i="16"/>
  <c r="E1299" i="16"/>
  <c r="X1299" i="16" s="1"/>
  <c r="F1299" i="16"/>
  <c r="R1299" i="16"/>
  <c r="J1299" i="16"/>
  <c r="E1283" i="16"/>
  <c r="X1283" i="16" s="1"/>
  <c r="G1283" i="16"/>
  <c r="H1269" i="16"/>
  <c r="E1263" i="16"/>
  <c r="X1263" i="16" s="1"/>
  <c r="I1263" i="16"/>
  <c r="R1263" i="16"/>
  <c r="H1263" i="16"/>
  <c r="J1263" i="16"/>
  <c r="F1263" i="16"/>
  <c r="G1263" i="16"/>
  <c r="E1239" i="16"/>
  <c r="X1239" i="16" s="1"/>
  <c r="I1239" i="16"/>
  <c r="R1239" i="16"/>
  <c r="F1239" i="16"/>
  <c r="J1239" i="16"/>
  <c r="G1239" i="16"/>
  <c r="H1239" i="16"/>
  <c r="F1235" i="16"/>
  <c r="G1235" i="16"/>
  <c r="E1227" i="16"/>
  <c r="X1227" i="16" s="1"/>
  <c r="G1227" i="16"/>
  <c r="E1223" i="16"/>
  <c r="X1223" i="16" s="1"/>
  <c r="G1223" i="16"/>
  <c r="R1217" i="16"/>
  <c r="F1217" i="16"/>
  <c r="H1205" i="16"/>
  <c r="E1203" i="16"/>
  <c r="X1203" i="16" s="1"/>
  <c r="F1203" i="16"/>
  <c r="G1203" i="16"/>
  <c r="J1203" i="16"/>
  <c r="H1199" i="16"/>
  <c r="J1199" i="16"/>
  <c r="I1199" i="16"/>
  <c r="G1199" i="16"/>
  <c r="F1199" i="16"/>
  <c r="J1195" i="16"/>
  <c r="F1161" i="16"/>
  <c r="I1161" i="16"/>
  <c r="R1161" i="16"/>
  <c r="J1161" i="16"/>
  <c r="G1157" i="16"/>
  <c r="R1151" i="16"/>
  <c r="I1151" i="16"/>
  <c r="E1151" i="16"/>
  <c r="X1151" i="16" s="1"/>
  <c r="H1151" i="16"/>
  <c r="G1151" i="16"/>
  <c r="J1151" i="16"/>
  <c r="F1151" i="16"/>
  <c r="I1135" i="16"/>
  <c r="J1135" i="16"/>
  <c r="R1131" i="16"/>
  <c r="G1131" i="16"/>
  <c r="F1131" i="16"/>
  <c r="J1131" i="16"/>
  <c r="E1131" i="16"/>
  <c r="X1131" i="16" s="1"/>
  <c r="E1113" i="16"/>
  <c r="X1113" i="16" s="1"/>
  <c r="J1113" i="16"/>
  <c r="F1113" i="16"/>
  <c r="I1113" i="16"/>
  <c r="R1113" i="16"/>
  <c r="H1107" i="16"/>
  <c r="J1107" i="16"/>
  <c r="R1107" i="16"/>
  <c r="E1107" i="16"/>
  <c r="X1107" i="16" s="1"/>
  <c r="F1107" i="16"/>
  <c r="J1103" i="16"/>
  <c r="G1103" i="16"/>
  <c r="R1103" i="16"/>
  <c r="H1103" i="16"/>
  <c r="I1103" i="16"/>
  <c r="F1103" i="16"/>
  <c r="E1103" i="16"/>
  <c r="X1103" i="16" s="1"/>
  <c r="F1091" i="16"/>
  <c r="G1091" i="16"/>
  <c r="J1091" i="16"/>
  <c r="R1091" i="16"/>
  <c r="H1091" i="16"/>
  <c r="E1091" i="16"/>
  <c r="X1091" i="16" s="1"/>
  <c r="R1073" i="16"/>
  <c r="J1055" i="16"/>
  <c r="H1055" i="16"/>
  <c r="R1031" i="16"/>
  <c r="H1031" i="16"/>
  <c r="E1031" i="16"/>
  <c r="X1031" i="16" s="1"/>
  <c r="F1031" i="16"/>
  <c r="F1021" i="16"/>
  <c r="G1021" i="16"/>
  <c r="G1015" i="16"/>
  <c r="E1015" i="16"/>
  <c r="X1015" i="16" s="1"/>
  <c r="J1015" i="16"/>
  <c r="I1015" i="16"/>
  <c r="F1011" i="16"/>
  <c r="H1011" i="16"/>
  <c r="E1011" i="16"/>
  <c r="X1011" i="16" s="1"/>
  <c r="I1011" i="16"/>
  <c r="H987" i="16"/>
  <c r="J987" i="16"/>
  <c r="I987" i="16"/>
  <c r="F987" i="16"/>
  <c r="R987" i="16"/>
  <c r="E987" i="16"/>
  <c r="X987" i="16" s="1"/>
  <c r="G987" i="16"/>
  <c r="F941" i="16"/>
  <c r="E941" i="16"/>
  <c r="X941" i="16" s="1"/>
  <c r="I941" i="16"/>
  <c r="J941" i="16"/>
  <c r="R941" i="16"/>
  <c r="G941" i="16"/>
  <c r="H941" i="16"/>
  <c r="R939" i="16"/>
  <c r="E939" i="16"/>
  <c r="X939" i="16" s="1"/>
  <c r="G939" i="16"/>
  <c r="I939" i="16"/>
  <c r="H939" i="16"/>
  <c r="F935" i="16"/>
  <c r="E935" i="16"/>
  <c r="X935" i="16" s="1"/>
  <c r="J935" i="16"/>
  <c r="I935" i="16"/>
  <c r="G935" i="16"/>
  <c r="G931" i="16"/>
  <c r="I931" i="16"/>
  <c r="E931" i="16"/>
  <c r="X931" i="16" s="1"/>
  <c r="H931" i="16"/>
  <c r="F931" i="16"/>
  <c r="F927" i="16"/>
  <c r="R927" i="16"/>
  <c r="H927" i="16"/>
  <c r="J927" i="16"/>
  <c r="I927" i="16"/>
  <c r="E927" i="16"/>
  <c r="X927" i="16" s="1"/>
  <c r="G923" i="16"/>
  <c r="F923" i="16"/>
  <c r="I923" i="16"/>
  <c r="R923" i="16"/>
  <c r="H923" i="16"/>
  <c r="J923" i="16"/>
  <c r="I917" i="16"/>
  <c r="E917" i="16"/>
  <c r="X917" i="16" s="1"/>
  <c r="H903" i="16"/>
  <c r="G903" i="16"/>
  <c r="F903" i="16"/>
  <c r="I903" i="16"/>
  <c r="R903" i="16"/>
  <c r="E903" i="16"/>
  <c r="X903" i="16" s="1"/>
  <c r="J903" i="16"/>
  <c r="I897" i="16"/>
  <c r="G897" i="16"/>
  <c r="E897" i="16"/>
  <c r="X897" i="16" s="1"/>
  <c r="R897" i="16"/>
  <c r="F897" i="16"/>
  <c r="H897" i="16"/>
  <c r="J897" i="16"/>
  <c r="I885" i="16"/>
  <c r="E885" i="16"/>
  <c r="X885" i="16" s="1"/>
  <c r="H885" i="16"/>
  <c r="J885" i="16"/>
  <c r="G885" i="16"/>
  <c r="R875" i="16"/>
  <c r="H875" i="16"/>
  <c r="E875" i="16"/>
  <c r="X875" i="16" s="1"/>
  <c r="F875" i="16"/>
  <c r="J873" i="16"/>
  <c r="G873" i="16"/>
  <c r="E873" i="16"/>
  <c r="X873" i="16" s="1"/>
  <c r="F873" i="16"/>
  <c r="E867" i="16"/>
  <c r="X867" i="16" s="1"/>
  <c r="R867" i="16"/>
  <c r="G867" i="16"/>
  <c r="J867" i="16"/>
  <c r="F867" i="16"/>
  <c r="I867" i="16"/>
  <c r="R859" i="16"/>
  <c r="H859" i="16"/>
  <c r="J859" i="16"/>
  <c r="F859" i="16"/>
  <c r="E859" i="16"/>
  <c r="X859" i="16" s="1"/>
  <c r="I859" i="16"/>
  <c r="G859" i="16"/>
  <c r="F841" i="16"/>
  <c r="H841" i="16"/>
  <c r="I841" i="16"/>
  <c r="E841" i="16"/>
  <c r="X841" i="16" s="1"/>
  <c r="R821" i="16"/>
  <c r="F821" i="16"/>
  <c r="H821" i="16"/>
  <c r="I821" i="16"/>
  <c r="E821" i="16"/>
  <c r="X821" i="16" s="1"/>
  <c r="J821" i="16"/>
  <c r="G821" i="16"/>
  <c r="H815" i="16"/>
  <c r="G815" i="16"/>
  <c r="J815" i="16"/>
  <c r="I815" i="16"/>
  <c r="R815" i="16"/>
  <c r="G813" i="16"/>
  <c r="H813" i="16"/>
  <c r="I813" i="16"/>
  <c r="F813" i="16"/>
  <c r="R813" i="16"/>
  <c r="J809" i="16"/>
  <c r="E809" i="16"/>
  <c r="X809" i="16" s="1"/>
  <c r="F809" i="16"/>
  <c r="H807" i="16"/>
  <c r="E807" i="16"/>
  <c r="X807" i="16" s="1"/>
  <c r="R807" i="16"/>
  <c r="I807" i="16"/>
  <c r="J807" i="16"/>
  <c r="F805" i="16"/>
  <c r="E805" i="16"/>
  <c r="X805" i="16" s="1"/>
  <c r="J805" i="16"/>
  <c r="G805" i="16"/>
  <c r="H805" i="16"/>
  <c r="I805" i="16"/>
  <c r="R805" i="16"/>
  <c r="G801" i="16"/>
  <c r="I801" i="16"/>
  <c r="F801" i="16"/>
  <c r="E797" i="16"/>
  <c r="X797" i="16" s="1"/>
  <c r="F797" i="16"/>
  <c r="H797" i="16"/>
  <c r="J797" i="16"/>
  <c r="G797" i="16"/>
  <c r="E793" i="16"/>
  <c r="X793" i="16" s="1"/>
  <c r="J793" i="16"/>
  <c r="H793" i="16"/>
  <c r="R793" i="16"/>
  <c r="G793" i="16"/>
  <c r="R783" i="16"/>
  <c r="G783" i="16"/>
  <c r="J783" i="16"/>
  <c r="E783" i="16"/>
  <c r="X783" i="16" s="1"/>
  <c r="H783" i="16"/>
  <c r="I783" i="16"/>
  <c r="J767" i="16"/>
  <c r="R767" i="16"/>
  <c r="I767" i="16"/>
  <c r="E767" i="16"/>
  <c r="X767" i="16" s="1"/>
  <c r="F767" i="16"/>
  <c r="H767" i="16"/>
  <c r="G767" i="16"/>
  <c r="F765" i="16"/>
  <c r="I765" i="16"/>
  <c r="G765" i="16"/>
  <c r="E765" i="16"/>
  <c r="X765" i="16" s="1"/>
  <c r="J765" i="16"/>
  <c r="H765" i="16"/>
  <c r="R765" i="16"/>
  <c r="I753" i="16"/>
  <c r="G753" i="16"/>
  <c r="R753" i="16"/>
  <c r="E753" i="16"/>
  <c r="X753" i="16" s="1"/>
  <c r="H753" i="16"/>
  <c r="J753" i="16"/>
  <c r="I743" i="16"/>
  <c r="H743" i="16"/>
  <c r="J743" i="16"/>
  <c r="F743" i="16"/>
  <c r="R743" i="16"/>
  <c r="G743" i="16"/>
  <c r="E743" i="16"/>
  <c r="X743" i="16" s="1"/>
  <c r="H739" i="16"/>
  <c r="F739" i="16"/>
  <c r="G739" i="16"/>
  <c r="E739" i="16"/>
  <c r="X739" i="16" s="1"/>
  <c r="I739" i="16"/>
  <c r="J735" i="16"/>
  <c r="I735" i="16"/>
  <c r="F735" i="16"/>
  <c r="H735" i="16"/>
  <c r="R735" i="16"/>
  <c r="F727" i="16"/>
  <c r="I727" i="16"/>
  <c r="H727" i="16"/>
  <c r="J727" i="16"/>
  <c r="R727" i="16"/>
  <c r="E727" i="16"/>
  <c r="X727" i="16" s="1"/>
  <c r="J699" i="16"/>
  <c r="I699" i="16"/>
  <c r="F699" i="16"/>
  <c r="G699" i="16"/>
  <c r="H699" i="16"/>
  <c r="E699" i="16"/>
  <c r="X699" i="16" s="1"/>
  <c r="E697" i="16"/>
  <c r="X697" i="16" s="1"/>
  <c r="R697" i="16"/>
  <c r="G697" i="16"/>
  <c r="I697" i="16"/>
  <c r="R689" i="16"/>
  <c r="H689" i="16"/>
  <c r="F689" i="16"/>
  <c r="G689" i="16"/>
  <c r="E689" i="16"/>
  <c r="X689" i="16" s="1"/>
  <c r="I689" i="16"/>
  <c r="I677" i="16"/>
  <c r="J677" i="16"/>
  <c r="G677" i="16"/>
  <c r="H677" i="16"/>
  <c r="E677" i="16"/>
  <c r="X677" i="16" s="1"/>
  <c r="F677" i="16"/>
  <c r="R673" i="16"/>
  <c r="H673" i="16"/>
  <c r="I673" i="16"/>
  <c r="J673" i="16"/>
  <c r="E673" i="16"/>
  <c r="X673" i="16" s="1"/>
  <c r="J671" i="16"/>
  <c r="G671" i="16"/>
  <c r="E671" i="16"/>
  <c r="X671" i="16" s="1"/>
  <c r="I671" i="16"/>
  <c r="R671" i="16"/>
  <c r="H671" i="16"/>
  <c r="F671" i="16"/>
  <c r="F667" i="16"/>
  <c r="G667" i="16"/>
  <c r="R667" i="16"/>
  <c r="J667" i="16"/>
  <c r="J659" i="16"/>
  <c r="G659" i="16"/>
  <c r="I659" i="16"/>
  <c r="R659" i="16"/>
  <c r="H659" i="16"/>
  <c r="F659" i="16"/>
  <c r="F655" i="16"/>
  <c r="R655" i="16"/>
  <c r="J655" i="16"/>
  <c r="E655" i="16"/>
  <c r="X655" i="16" s="1"/>
  <c r="H655" i="16"/>
  <c r="I655" i="16"/>
  <c r="R645" i="16"/>
  <c r="E645" i="16"/>
  <c r="X645" i="16" s="1"/>
  <c r="I645" i="16"/>
  <c r="G645" i="16"/>
  <c r="J645" i="16"/>
  <c r="H645" i="16"/>
  <c r="J635" i="16"/>
  <c r="I635" i="16"/>
  <c r="H635" i="16"/>
  <c r="F635" i="16"/>
  <c r="F607" i="16"/>
  <c r="H607" i="16"/>
  <c r="J607" i="16"/>
  <c r="R607" i="16"/>
  <c r="G607" i="16"/>
  <c r="E607" i="16"/>
  <c r="X607" i="16" s="1"/>
  <c r="J605" i="16"/>
  <c r="I605" i="16"/>
  <c r="R605" i="16"/>
  <c r="E605" i="16"/>
  <c r="X605" i="16" s="1"/>
  <c r="F605" i="16"/>
  <c r="R597" i="16"/>
  <c r="J597" i="16"/>
  <c r="I597" i="16"/>
  <c r="F597" i="16"/>
  <c r="E597" i="16"/>
  <c r="X597" i="16" s="1"/>
  <c r="G597" i="16"/>
  <c r="J593" i="16"/>
  <c r="F593" i="16"/>
  <c r="E593" i="16"/>
  <c r="X593" i="16" s="1"/>
  <c r="R593" i="16"/>
  <c r="H593" i="16"/>
  <c r="E587" i="16"/>
  <c r="X587" i="16" s="1"/>
  <c r="F587" i="16"/>
  <c r="R587" i="16"/>
  <c r="H587" i="16"/>
  <c r="G587" i="16"/>
  <c r="I587" i="16"/>
  <c r="F583" i="16"/>
  <c r="I583" i="16"/>
  <c r="J583" i="16"/>
  <c r="H579" i="16"/>
  <c r="J579" i="16"/>
  <c r="R573" i="16"/>
  <c r="H573" i="16"/>
  <c r="J573" i="16"/>
  <c r="G573" i="16"/>
  <c r="F573" i="16"/>
  <c r="I571" i="16"/>
  <c r="J571" i="16"/>
  <c r="G571" i="16"/>
  <c r="R571" i="16"/>
  <c r="E571" i="16"/>
  <c r="X571" i="16" s="1"/>
  <c r="H571" i="16"/>
  <c r="E569" i="16"/>
  <c r="X569" i="16" s="1"/>
  <c r="J569" i="16"/>
  <c r="F569" i="16"/>
  <c r="I569" i="16"/>
  <c r="G569" i="16"/>
  <c r="R569" i="16"/>
  <c r="H569" i="16"/>
  <c r="R561" i="16"/>
  <c r="J561" i="16"/>
  <c r="I561" i="16"/>
  <c r="E561" i="16"/>
  <c r="X561" i="16" s="1"/>
  <c r="H561" i="16"/>
  <c r="F561" i="16"/>
  <c r="G561" i="16"/>
  <c r="I559" i="16"/>
  <c r="R559" i="16"/>
  <c r="J559" i="16"/>
  <c r="H557" i="16"/>
  <c r="R557" i="16"/>
  <c r="I557" i="16"/>
  <c r="E553" i="16"/>
  <c r="X553" i="16" s="1"/>
  <c r="I553" i="16"/>
  <c r="J553" i="16"/>
  <c r="F553" i="16"/>
  <c r="R553" i="16"/>
  <c r="F541" i="16"/>
  <c r="J541" i="16"/>
  <c r="H541" i="16"/>
  <c r="R541" i="16"/>
  <c r="I541" i="16"/>
  <c r="J533" i="16"/>
  <c r="F533" i="16"/>
  <c r="I529" i="16"/>
  <c r="F529" i="16"/>
  <c r="H529" i="16"/>
  <c r="F519" i="16"/>
  <c r="J519" i="16"/>
  <c r="I519" i="16"/>
  <c r="H519" i="16"/>
  <c r="R519" i="16"/>
  <c r="G517" i="16"/>
  <c r="F517" i="16"/>
  <c r="H515" i="16"/>
  <c r="I515" i="16"/>
  <c r="R515" i="16"/>
  <c r="F515" i="16"/>
  <c r="E515" i="16"/>
  <c r="H511" i="16"/>
  <c r="R511" i="16"/>
  <c r="F511" i="16"/>
  <c r="G511" i="16"/>
  <c r="E511" i="16"/>
  <c r="J503" i="16"/>
  <c r="H503" i="16"/>
  <c r="G503" i="16"/>
  <c r="I503" i="16"/>
  <c r="F503" i="16"/>
  <c r="R503" i="16"/>
  <c r="H499" i="16"/>
  <c r="I499" i="16"/>
  <c r="R499" i="16"/>
  <c r="E499" i="16"/>
  <c r="F499" i="16"/>
  <c r="J499" i="16"/>
  <c r="H495" i="16"/>
  <c r="F495" i="16"/>
  <c r="I495" i="16"/>
  <c r="G495" i="16"/>
  <c r="G489" i="16"/>
  <c r="F489" i="16"/>
  <c r="H489" i="16"/>
  <c r="I485" i="16"/>
  <c r="E485" i="16"/>
  <c r="R485" i="16"/>
  <c r="E475" i="16"/>
  <c r="I475" i="16"/>
  <c r="F475" i="16"/>
  <c r="I473" i="16"/>
  <c r="R473" i="16"/>
  <c r="H473" i="16"/>
  <c r="E473" i="16"/>
  <c r="J473" i="16"/>
  <c r="G473" i="16"/>
  <c r="F473" i="16"/>
  <c r="J467" i="16"/>
  <c r="E467" i="16"/>
  <c r="H467" i="16"/>
  <c r="I467" i="16"/>
  <c r="G467" i="16"/>
  <c r="R451" i="16"/>
  <c r="G451" i="16"/>
  <c r="G447" i="16"/>
  <c r="J447" i="16"/>
  <c r="F447" i="16"/>
  <c r="E447" i="16"/>
  <c r="R447" i="16"/>
  <c r="I447" i="16"/>
  <c r="F437" i="16"/>
  <c r="R437" i="16"/>
  <c r="I437" i="16"/>
  <c r="J437" i="16"/>
  <c r="H437" i="16"/>
  <c r="E437" i="16"/>
  <c r="F433" i="16"/>
  <c r="H433" i="16"/>
  <c r="E429" i="16"/>
  <c r="R429" i="16"/>
  <c r="I429" i="16"/>
  <c r="J429" i="16"/>
  <c r="F429" i="16"/>
  <c r="G429" i="16"/>
  <c r="J413" i="16"/>
  <c r="I413" i="16"/>
  <c r="F397" i="16"/>
  <c r="G397" i="16"/>
  <c r="J397" i="16"/>
  <c r="H397" i="16"/>
  <c r="R397" i="16"/>
  <c r="R393" i="16"/>
  <c r="G393" i="16"/>
  <c r="I393" i="16"/>
  <c r="J393" i="16"/>
  <c r="F393" i="16"/>
  <c r="F391" i="16"/>
  <c r="R391" i="16"/>
  <c r="E391" i="16"/>
  <c r="G391" i="16"/>
  <c r="J391" i="16"/>
  <c r="I391" i="16"/>
  <c r="G387" i="16"/>
  <c r="E387" i="16"/>
  <c r="F387" i="16"/>
  <c r="H387" i="16"/>
  <c r="J377" i="16"/>
  <c r="E377" i="16"/>
  <c r="R377" i="16"/>
  <c r="F377" i="16"/>
  <c r="G377" i="16"/>
  <c r="F369" i="16"/>
  <c r="H369" i="16"/>
  <c r="J369" i="16"/>
  <c r="R369" i="16"/>
  <c r="F357" i="16"/>
  <c r="I357" i="16"/>
  <c r="H357" i="16"/>
  <c r="R357" i="16"/>
  <c r="E357" i="16"/>
  <c r="G353" i="16"/>
  <c r="R353" i="16"/>
  <c r="I353" i="16"/>
  <c r="H353" i="16"/>
  <c r="E353" i="16"/>
  <c r="F353" i="16"/>
  <c r="G349" i="16"/>
  <c r="J349" i="16"/>
  <c r="E349" i="16"/>
  <c r="I349" i="16"/>
  <c r="R349" i="16"/>
  <c r="F349" i="16"/>
  <c r="R345" i="16"/>
  <c r="J345" i="16"/>
  <c r="H345" i="16"/>
  <c r="F345" i="16"/>
  <c r="I345" i="16"/>
  <c r="G345" i="16"/>
  <c r="R321" i="16"/>
  <c r="F321" i="16"/>
  <c r="H321" i="16"/>
  <c r="E321" i="16"/>
  <c r="I321" i="16"/>
  <c r="R317" i="16"/>
  <c r="F317" i="16"/>
  <c r="G317" i="16"/>
  <c r="H317" i="16"/>
  <c r="H313" i="16"/>
  <c r="R313" i="16"/>
  <c r="H307" i="16"/>
  <c r="G307" i="16"/>
  <c r="R307" i="16"/>
  <c r="R303" i="16"/>
  <c r="F303" i="16"/>
  <c r="H303" i="16"/>
  <c r="G295" i="16"/>
  <c r="F295" i="16"/>
  <c r="R295" i="16"/>
  <c r="H295" i="16"/>
  <c r="H293" i="16"/>
  <c r="R293" i="16"/>
  <c r="H289" i="16"/>
  <c r="G289" i="16"/>
  <c r="R289" i="16"/>
  <c r="H279" i="16"/>
  <c r="F279" i="16"/>
  <c r="G279" i="16"/>
  <c r="R277" i="16"/>
  <c r="G277" i="16"/>
  <c r="H277" i="16"/>
  <c r="F272" i="16"/>
  <c r="R272" i="16"/>
  <c r="H272" i="16"/>
  <c r="R262" i="16"/>
  <c r="H262" i="16"/>
  <c r="F262" i="16"/>
  <c r="H258" i="16"/>
  <c r="R258" i="16"/>
  <c r="G258" i="16"/>
  <c r="F242" i="16"/>
  <c r="R242" i="16"/>
  <c r="G242" i="16"/>
  <c r="H242" i="16"/>
  <c r="R236" i="16"/>
  <c r="F236" i="16"/>
  <c r="H236" i="16"/>
  <c r="G236" i="16"/>
  <c r="R228" i="16"/>
  <c r="H228" i="16"/>
  <c r="G228" i="16"/>
  <c r="F228" i="16"/>
  <c r="R224" i="16"/>
  <c r="F224" i="16"/>
  <c r="H224" i="16"/>
  <c r="G224" i="16"/>
  <c r="G208" i="16"/>
  <c r="F208" i="16"/>
  <c r="R208" i="16"/>
  <c r="H204" i="16"/>
  <c r="G204" i="16"/>
  <c r="R204" i="16"/>
  <c r="H191" i="16"/>
  <c r="R191" i="16"/>
  <c r="H181" i="16"/>
  <c r="F181" i="16"/>
  <c r="R181" i="16"/>
  <c r="G181" i="16"/>
  <c r="F177" i="16"/>
  <c r="G177" i="16"/>
  <c r="H177" i="16"/>
  <c r="R177" i="16"/>
  <c r="F169" i="16"/>
  <c r="R169" i="16"/>
  <c r="F165" i="16"/>
  <c r="H165" i="16"/>
  <c r="G165" i="16"/>
  <c r="R163" i="16"/>
  <c r="F163" i="16"/>
  <c r="H163" i="16"/>
  <c r="G163" i="16"/>
  <c r="H159" i="16"/>
  <c r="F159" i="16"/>
  <c r="R159" i="16"/>
  <c r="F153" i="16"/>
  <c r="R153" i="16"/>
  <c r="H148" i="16"/>
  <c r="G148" i="16"/>
  <c r="R148" i="16"/>
  <c r="F148" i="16"/>
  <c r="G146" i="16"/>
  <c r="H146" i="16"/>
  <c r="F146" i="16"/>
  <c r="R146" i="16"/>
  <c r="G138" i="16"/>
  <c r="G132" i="16"/>
  <c r="F132" i="16"/>
  <c r="R132" i="16"/>
  <c r="F120" i="16"/>
  <c r="H120" i="16"/>
  <c r="R120" i="16"/>
  <c r="G120" i="16"/>
  <c r="R108" i="16"/>
  <c r="F108" i="16"/>
  <c r="F104" i="16"/>
  <c r="G104" i="16"/>
  <c r="R104" i="16"/>
  <c r="G102" i="16"/>
  <c r="H102" i="16"/>
  <c r="H98" i="16"/>
  <c r="G98" i="16"/>
  <c r="F98" i="16"/>
  <c r="G96" i="16"/>
  <c r="F96" i="16"/>
  <c r="R96" i="16"/>
  <c r="H92" i="16"/>
  <c r="F92" i="16"/>
  <c r="G92" i="16"/>
  <c r="R92" i="16"/>
  <c r="R88" i="16"/>
  <c r="F88" i="16"/>
  <c r="G88" i="16"/>
  <c r="G84" i="16"/>
  <c r="F84" i="16"/>
  <c r="H84" i="16"/>
  <c r="R84" i="16"/>
  <c r="R80" i="16"/>
  <c r="T80" i="16"/>
  <c r="G80" i="16"/>
  <c r="F80" i="16"/>
  <c r="H80" i="16"/>
  <c r="F70" i="16"/>
  <c r="G70" i="16"/>
  <c r="R70" i="16"/>
  <c r="G68" i="16"/>
  <c r="F68" i="16"/>
  <c r="R68" i="16"/>
  <c r="H68" i="16"/>
  <c r="R66" i="16"/>
  <c r="F66" i="16"/>
  <c r="H66" i="16"/>
  <c r="T62" i="16"/>
  <c r="F62" i="16"/>
  <c r="G62" i="16"/>
  <c r="F58" i="16"/>
  <c r="F54" i="16"/>
  <c r="G54" i="16"/>
  <c r="R54" i="16"/>
  <c r="H54" i="16"/>
  <c r="H44" i="16"/>
  <c r="R44" i="16"/>
  <c r="G44" i="16"/>
  <c r="F44" i="16"/>
  <c r="H42" i="16"/>
  <c r="G42" i="16"/>
  <c r="F42" i="16"/>
  <c r="R42" i="16"/>
  <c r="G40" i="16"/>
  <c r="R40" i="16"/>
  <c r="H40" i="16"/>
  <c r="F36" i="16"/>
  <c r="H36" i="16"/>
  <c r="R36" i="16"/>
  <c r="R34" i="16"/>
  <c r="H34" i="16"/>
  <c r="R30" i="16"/>
  <c r="G30" i="16"/>
  <c r="H30" i="16"/>
  <c r="F30" i="16"/>
  <c r="R26" i="16"/>
  <c r="H26" i="16"/>
  <c r="F26" i="16"/>
  <c r="H24" i="16"/>
  <c r="G24" i="16"/>
  <c r="R24" i="16"/>
  <c r="F20" i="16"/>
  <c r="G20" i="16"/>
  <c r="R20" i="16"/>
  <c r="H18" i="16"/>
  <c r="R18" i="16"/>
  <c r="G18" i="16"/>
  <c r="R8" i="16"/>
  <c r="H8" i="16"/>
  <c r="F8" i="16"/>
  <c r="R2089" i="16"/>
  <c r="E2041" i="16"/>
  <c r="X2041" i="16" s="1"/>
  <c r="G1139" i="16"/>
  <c r="F2089" i="16"/>
  <c r="G2041" i="16"/>
  <c r="H1963" i="16"/>
  <c r="F1943" i="16"/>
  <c r="R1943" i="16"/>
  <c r="G1605" i="16"/>
  <c r="F1477" i="16"/>
  <c r="H1497" i="16"/>
  <c r="H1277" i="16"/>
  <c r="H1755" i="16"/>
  <c r="F2107" i="16"/>
  <c r="I2107" i="16"/>
  <c r="R1917" i="16"/>
  <c r="J1917" i="16"/>
  <c r="E1811" i="16"/>
  <c r="X1811" i="16" s="1"/>
  <c r="H1233" i="16"/>
  <c r="I1233" i="16"/>
  <c r="F803" i="16"/>
  <c r="J965" i="16"/>
  <c r="F1139" i="16"/>
  <c r="H1249" i="16"/>
  <c r="R1249" i="16"/>
  <c r="I1145" i="16"/>
  <c r="J1145" i="16"/>
  <c r="R845" i="16"/>
  <c r="E2149" i="16"/>
  <c r="X2149" i="16" s="1"/>
  <c r="J1651" i="16"/>
  <c r="I1605" i="16"/>
  <c r="R1573" i="16"/>
  <c r="F1471" i="16"/>
  <c r="G1927" i="16"/>
  <c r="F2341" i="16"/>
  <c r="H665" i="16"/>
  <c r="F603" i="16"/>
  <c r="I1075" i="16"/>
  <c r="I2353" i="16"/>
  <c r="F2353" i="16"/>
  <c r="R2189" i="16"/>
  <c r="E1823" i="16"/>
  <c r="X1823" i="16" s="1"/>
  <c r="I1823" i="16"/>
  <c r="R971" i="16"/>
  <c r="H819" i="16"/>
  <c r="J2329" i="16"/>
  <c r="F2329" i="16"/>
  <c r="H1819" i="16"/>
  <c r="F297" i="16"/>
  <c r="G2283" i="16"/>
  <c r="J2129" i="16"/>
  <c r="E2055" i="16"/>
  <c r="X2055" i="16" s="1"/>
  <c r="H2029" i="16"/>
  <c r="R1275" i="16"/>
  <c r="I1275" i="16"/>
  <c r="R837" i="16"/>
  <c r="R829" i="16"/>
  <c r="E829" i="16"/>
  <c r="X829" i="16" s="1"/>
  <c r="J589" i="16"/>
  <c r="I589" i="16"/>
  <c r="I577" i="16"/>
  <c r="I1687" i="16"/>
  <c r="E1687" i="16"/>
  <c r="X1687" i="16" s="1"/>
  <c r="I2305" i="16"/>
  <c r="I2257" i="16"/>
  <c r="F2185" i="16"/>
  <c r="E2185" i="16"/>
  <c r="X2185" i="16" s="1"/>
  <c r="R2051" i="16"/>
  <c r="H2051" i="16"/>
  <c r="R1845" i="16"/>
  <c r="H1845" i="16"/>
  <c r="E1255" i="16"/>
  <c r="X1255" i="16" s="1"/>
  <c r="I833" i="16"/>
  <c r="R833" i="16"/>
  <c r="J585" i="16"/>
  <c r="R2101" i="16"/>
  <c r="F2101" i="16"/>
  <c r="I865" i="16"/>
  <c r="E2441" i="16"/>
  <c r="X2441" i="16" s="1"/>
  <c r="F2237" i="16"/>
  <c r="H2237" i="16"/>
  <c r="I2175" i="16"/>
  <c r="J823" i="16"/>
  <c r="F2349" i="16"/>
  <c r="R2349" i="16"/>
  <c r="E2301" i="16"/>
  <c r="X2301" i="16" s="1"/>
  <c r="I2275" i="16"/>
  <c r="H2275" i="16"/>
  <c r="E2081" i="16"/>
  <c r="X2081" i="16" s="1"/>
  <c r="H2081" i="16"/>
  <c r="H1957" i="16"/>
  <c r="I1957" i="16"/>
  <c r="F1905" i="16"/>
  <c r="J1905" i="16"/>
  <c r="E1439" i="16"/>
  <c r="X1439" i="16" s="1"/>
  <c r="H1279" i="16"/>
  <c r="J651" i="16"/>
  <c r="I1613" i="16"/>
  <c r="F2259" i="16"/>
  <c r="E1703" i="16"/>
  <c r="X1703" i="16" s="1"/>
  <c r="F1703" i="16"/>
  <c r="F1353" i="16"/>
  <c r="R1831" i="16"/>
  <c r="J1831" i="16"/>
  <c r="J1999" i="16"/>
  <c r="H1999" i="16"/>
  <c r="J1049" i="16"/>
  <c r="E1953" i="16"/>
  <c r="X1953" i="16" s="1"/>
  <c r="R1953" i="16"/>
  <c r="F2143" i="16"/>
  <c r="J2445" i="16"/>
  <c r="G2279" i="16"/>
  <c r="J2003" i="16"/>
  <c r="F2403" i="16"/>
  <c r="J2333" i="16"/>
  <c r="F2077" i="16"/>
  <c r="I1987" i="16"/>
  <c r="R1987" i="16"/>
  <c r="R1909" i="16"/>
  <c r="G1901" i="16"/>
  <c r="R1897" i="16"/>
  <c r="E849" i="16"/>
  <c r="X849" i="16" s="1"/>
  <c r="R849" i="16"/>
  <c r="J2243" i="16"/>
  <c r="J1859" i="16"/>
  <c r="J2111" i="16"/>
  <c r="I1443" i="16"/>
  <c r="F1443" i="16"/>
  <c r="F2251" i="16"/>
  <c r="H2123" i="16"/>
  <c r="H2279" i="16"/>
  <c r="R2223" i="16"/>
  <c r="J2283" i="16"/>
  <c r="H2073" i="16"/>
  <c r="G2413" i="16"/>
  <c r="G2063" i="16"/>
  <c r="J1241" i="16"/>
  <c r="F1425" i="16"/>
  <c r="I1425" i="16"/>
  <c r="G1399" i="16"/>
  <c r="F1211" i="16"/>
  <c r="J1211" i="16"/>
  <c r="E1677" i="16"/>
  <c r="X1677" i="16" s="1"/>
  <c r="J1661" i="16"/>
  <c r="R967" i="16"/>
  <c r="F1395" i="16"/>
  <c r="G1383" i="16"/>
  <c r="F1601" i="16"/>
  <c r="R1601" i="16"/>
  <c r="R319" i="16"/>
  <c r="R126" i="16"/>
  <c r="E995" i="16"/>
  <c r="X995" i="16" s="1"/>
  <c r="F1399" i="16"/>
  <c r="J1591" i="16"/>
  <c r="G2201" i="16"/>
  <c r="I1215" i="16"/>
  <c r="F1215" i="16"/>
  <c r="I1669" i="16"/>
  <c r="G2173" i="16"/>
  <c r="G1885" i="16"/>
  <c r="E2249" i="16"/>
  <c r="X2249" i="16" s="1"/>
  <c r="R2111" i="16"/>
  <c r="E1399" i="16"/>
  <c r="X1399" i="16" s="1"/>
  <c r="F1555" i="16"/>
  <c r="E1579" i="16"/>
  <c r="X1579" i="16" s="1"/>
  <c r="R1579" i="16"/>
  <c r="E1535" i="16"/>
  <c r="X1535" i="16" s="1"/>
  <c r="J1523" i="16"/>
  <c r="I1523" i="16"/>
  <c r="R1491" i="16"/>
  <c r="R1483" i="16"/>
  <c r="E1467" i="16"/>
  <c r="X1467" i="16" s="1"/>
  <c r="G1427" i="16"/>
  <c r="E1059" i="16"/>
  <c r="X1059" i="16" s="1"/>
  <c r="G975" i="16"/>
  <c r="I567" i="16"/>
  <c r="R567" i="16"/>
  <c r="R2267" i="16"/>
  <c r="H2267" i="16"/>
  <c r="J2109" i="16"/>
  <c r="F2093" i="16"/>
  <c r="R2025" i="16"/>
  <c r="R1347" i="16"/>
  <c r="H1137" i="16"/>
  <c r="J985" i="16"/>
  <c r="J919" i="16"/>
  <c r="J1851" i="16"/>
  <c r="H1851" i="16"/>
  <c r="J1193" i="16"/>
  <c r="G1117" i="16"/>
  <c r="G891" i="16"/>
  <c r="R891" i="16"/>
  <c r="H853" i="16"/>
  <c r="R729" i="16"/>
  <c r="F729" i="16"/>
  <c r="J705" i="16"/>
  <c r="I617" i="16"/>
  <c r="J617" i="16"/>
  <c r="I2229" i="16"/>
  <c r="F2229" i="16"/>
  <c r="E1527" i="16"/>
  <c r="X1527" i="16" s="1"/>
  <c r="I2085" i="16"/>
  <c r="H1559" i="16"/>
  <c r="I1153" i="16"/>
  <c r="J1559" i="16"/>
  <c r="H1507" i="16"/>
  <c r="E1423" i="16"/>
  <c r="X1423" i="16" s="1"/>
  <c r="R2235" i="16"/>
  <c r="E2235" i="16"/>
  <c r="X2235" i="16" s="1"/>
  <c r="F2085" i="16"/>
  <c r="H2411" i="16"/>
  <c r="F2411" i="16"/>
  <c r="I1287" i="16"/>
  <c r="I1201" i="16"/>
  <c r="E1201" i="16"/>
  <c r="X1201" i="16" s="1"/>
  <c r="I1035" i="16"/>
  <c r="J879" i="16"/>
  <c r="J811" i="16"/>
  <c r="H811" i="16"/>
  <c r="R653" i="16"/>
  <c r="R1575" i="16"/>
  <c r="G1495" i="16"/>
  <c r="I1063" i="16"/>
  <c r="J1025" i="16"/>
  <c r="I975" i="16"/>
  <c r="J2321" i="16"/>
  <c r="E2057" i="16"/>
  <c r="X2057" i="16" s="1"/>
  <c r="I2057" i="16"/>
  <c r="E1343" i="16"/>
  <c r="X1343" i="16" s="1"/>
  <c r="I1169" i="16"/>
  <c r="J1121" i="16"/>
  <c r="R1121" i="16"/>
  <c r="G993" i="16"/>
  <c r="R895" i="16"/>
  <c r="I895" i="16"/>
  <c r="F725" i="16"/>
  <c r="I725" i="16"/>
  <c r="J581" i="16"/>
  <c r="F907" i="16"/>
  <c r="F2317" i="16"/>
  <c r="H1315" i="16"/>
  <c r="G1177" i="16"/>
  <c r="E911" i="16"/>
  <c r="X911" i="16" s="1"/>
  <c r="F761" i="16"/>
  <c r="I761" i="16"/>
  <c r="G713" i="16"/>
  <c r="F661" i="16"/>
  <c r="E661" i="16"/>
  <c r="X661" i="16" s="1"/>
  <c r="J613" i="16"/>
  <c r="J2193" i="16"/>
  <c r="R1931" i="16"/>
  <c r="R2239" i="16"/>
  <c r="J1495" i="16"/>
  <c r="J563" i="16"/>
  <c r="J2097" i="16"/>
  <c r="E1781" i="16"/>
  <c r="X1781" i="16" s="1"/>
  <c r="G1567" i="16"/>
  <c r="I625" i="16"/>
  <c r="I1495" i="16"/>
  <c r="H1459" i="16"/>
  <c r="F1447" i="16"/>
  <c r="J1431" i="16"/>
  <c r="H1431" i="16"/>
  <c r="E1407" i="16"/>
  <c r="X1407" i="16" s="1"/>
  <c r="I959" i="16"/>
  <c r="G1947" i="16"/>
  <c r="R1209" i="16"/>
  <c r="J785" i="16"/>
  <c r="R717" i="16"/>
  <c r="R555" i="16"/>
  <c r="F555" i="16"/>
  <c r="J547" i="16"/>
  <c r="F1149" i="16"/>
  <c r="I1149" i="16"/>
  <c r="R989" i="16"/>
  <c r="I915" i="16"/>
  <c r="F769" i="16"/>
  <c r="J769" i="16"/>
  <c r="J669" i="16"/>
  <c r="R669" i="16"/>
  <c r="H1969" i="16"/>
  <c r="R1527" i="16"/>
  <c r="E1539" i="16"/>
  <c r="X1539" i="16" s="1"/>
  <c r="I1071" i="16"/>
  <c r="E777" i="16"/>
  <c r="X777" i="16" s="1"/>
  <c r="F741" i="16"/>
  <c r="H1213" i="16"/>
  <c r="R1009" i="16"/>
  <c r="F899" i="16"/>
  <c r="F601" i="16"/>
  <c r="H1527" i="16"/>
  <c r="H757" i="16"/>
  <c r="H967" i="16"/>
  <c r="J1499" i="16"/>
  <c r="E551" i="16"/>
  <c r="X551" i="16" s="1"/>
  <c r="F1079" i="16"/>
  <c r="F1893" i="16"/>
  <c r="H2115" i="16"/>
  <c r="F1815" i="16"/>
  <c r="J907" i="16"/>
  <c r="G1093" i="16"/>
  <c r="J1047" i="16"/>
  <c r="H907" i="16"/>
  <c r="F1499" i="16"/>
  <c r="R1079" i="16"/>
  <c r="G126" i="16"/>
  <c r="G721" i="16"/>
  <c r="H1555" i="16"/>
  <c r="I1559" i="16"/>
  <c r="G907" i="16"/>
  <c r="G1435" i="16"/>
  <c r="I1893" i="16"/>
  <c r="G693" i="16"/>
  <c r="R1315" i="16"/>
  <c r="I2271" i="16"/>
  <c r="R2085" i="16"/>
  <c r="I819" i="16"/>
  <c r="G2157" i="16"/>
  <c r="H2157" i="16"/>
  <c r="J1315" i="16"/>
  <c r="R2045" i="16"/>
  <c r="G1025" i="16"/>
  <c r="I721" i="16"/>
  <c r="F2045" i="16"/>
  <c r="J1781" i="16"/>
  <c r="H1025" i="16"/>
  <c r="H1499" i="16"/>
  <c r="E1025" i="16"/>
  <c r="X1025" i="16" s="1"/>
  <c r="I2045" i="16"/>
  <c r="H1365" i="16"/>
  <c r="I731" i="16"/>
  <c r="R731" i="16"/>
  <c r="I639" i="16"/>
  <c r="H575" i="16"/>
  <c r="F575" i="16"/>
  <c r="E1099" i="16"/>
  <c r="X1099" i="16" s="1"/>
  <c r="E901" i="16"/>
  <c r="X901" i="16" s="1"/>
  <c r="H517" i="16"/>
  <c r="R64" i="16"/>
  <c r="R38" i="16"/>
  <c r="H1975" i="16"/>
  <c r="J1975" i="16"/>
  <c r="J1281" i="16"/>
  <c r="I1281" i="16"/>
  <c r="R283" i="16"/>
  <c r="R244" i="16"/>
  <c r="H194" i="16"/>
  <c r="G240" i="16"/>
  <c r="G403" i="16"/>
  <c r="G361" i="16"/>
  <c r="F1305" i="16"/>
  <c r="H877" i="16"/>
  <c r="F1369" i="16"/>
  <c r="E453" i="16"/>
  <c r="E477" i="16"/>
  <c r="R905" i="16"/>
  <c r="E1309" i="16"/>
  <c r="X1309" i="16" s="1"/>
  <c r="H1273" i="16"/>
  <c r="F185" i="16"/>
  <c r="H469" i="16"/>
  <c r="G409" i="16"/>
  <c r="F381" i="16"/>
  <c r="G371" i="16"/>
  <c r="J1045" i="16"/>
  <c r="H1045" i="16"/>
  <c r="E423" i="16"/>
  <c r="J513" i="16"/>
  <c r="R1345" i="16"/>
  <c r="I1681" i="16"/>
  <c r="R1681" i="16"/>
  <c r="J1381" i="16"/>
  <c r="R835" i="16"/>
  <c r="R543" i="16"/>
  <c r="G459" i="16"/>
  <c r="I465" i="16"/>
  <c r="R465" i="16"/>
  <c r="R291" i="16"/>
  <c r="F291" i="16"/>
  <c r="F94" i="16"/>
  <c r="J371" i="16"/>
  <c r="J423" i="16"/>
  <c r="R945" i="16"/>
  <c r="F945" i="16"/>
  <c r="F787" i="16"/>
  <c r="J771" i="16"/>
  <c r="J1301" i="16"/>
  <c r="J1115" i="16"/>
  <c r="I909" i="16"/>
  <c r="R513" i="16"/>
  <c r="R439" i="16"/>
  <c r="I371" i="16"/>
  <c r="F52" i="16"/>
  <c r="H16" i="16"/>
  <c r="F150" i="16"/>
  <c r="H1433" i="16"/>
  <c r="R1373" i="16"/>
  <c r="J1033" i="16"/>
  <c r="F775" i="16"/>
  <c r="I707" i="16"/>
  <c r="H679" i="16"/>
  <c r="I679" i="16"/>
  <c r="F631" i="16"/>
  <c r="E463" i="16"/>
  <c r="I373" i="16"/>
  <c r="H281" i="16"/>
  <c r="R238" i="16"/>
  <c r="H212" i="16"/>
  <c r="F493" i="16"/>
  <c r="H329" i="16"/>
  <c r="H50" i="16"/>
  <c r="H501" i="16"/>
  <c r="F501" i="16"/>
  <c r="G220" i="16"/>
  <c r="R1195" i="16"/>
  <c r="J399" i="16"/>
  <c r="H333" i="16"/>
  <c r="J453" i="16"/>
  <c r="J417" i="16"/>
  <c r="F977" i="16"/>
  <c r="I409" i="16"/>
  <c r="R381" i="16"/>
  <c r="R365" i="16"/>
  <c r="R889" i="16"/>
  <c r="F889" i="16"/>
  <c r="I1345" i="16"/>
  <c r="G1045" i="16"/>
  <c r="I663" i="16"/>
  <c r="F663" i="16"/>
  <c r="F234" i="16"/>
  <c r="R1991" i="16"/>
  <c r="F451" i="16"/>
  <c r="E417" i="16"/>
  <c r="R214" i="16"/>
  <c r="R1301" i="16"/>
  <c r="G1361" i="16"/>
  <c r="I1305" i="16"/>
  <c r="G1345" i="16"/>
  <c r="F423" i="16"/>
  <c r="E469" i="16"/>
  <c r="E877" i="16"/>
  <c r="X877" i="16" s="1"/>
  <c r="G399" i="16"/>
  <c r="F256" i="16"/>
  <c r="H2405" i="16"/>
  <c r="I2405" i="16"/>
  <c r="R355" i="16"/>
  <c r="J427" i="16"/>
  <c r="J2217" i="16"/>
  <c r="G427" i="16"/>
  <c r="I479" i="16"/>
  <c r="G2369" i="16"/>
  <c r="R1389" i="16"/>
  <c r="R825" i="16"/>
  <c r="G389" i="16"/>
  <c r="G367" i="16"/>
  <c r="J341" i="16"/>
  <c r="R22" i="16"/>
  <c r="F535" i="16"/>
  <c r="H407" i="16"/>
  <c r="J333" i="16"/>
  <c r="E937" i="16"/>
  <c r="X937" i="16" s="1"/>
  <c r="H266" i="16"/>
  <c r="J2455" i="16"/>
  <c r="E2181" i="16"/>
  <c r="X2181" i="16" s="1"/>
  <c r="H631" i="16"/>
  <c r="E1481" i="16"/>
  <c r="X1481" i="16" s="1"/>
  <c r="I1433" i="16"/>
  <c r="I1385" i="16"/>
  <c r="F871" i="16"/>
  <c r="I477" i="16"/>
  <c r="R449" i="16"/>
  <c r="H363" i="16"/>
  <c r="G250" i="16"/>
  <c r="E323" i="16"/>
  <c r="H1593" i="16"/>
  <c r="I977" i="16"/>
  <c r="R953" i="16"/>
  <c r="H533" i="16"/>
  <c r="R491" i="16"/>
  <c r="F268" i="16"/>
  <c r="R161" i="16"/>
  <c r="H917" i="16"/>
  <c r="F266" i="16"/>
  <c r="J531" i="16"/>
  <c r="J1481" i="16"/>
  <c r="H449" i="16"/>
  <c r="G337" i="16"/>
  <c r="I2455" i="16"/>
  <c r="R1095" i="16"/>
  <c r="F2377" i="16"/>
  <c r="J2307" i="16"/>
  <c r="E2307" i="16"/>
  <c r="X2307" i="16" s="1"/>
  <c r="H949" i="16"/>
  <c r="F1301" i="16"/>
  <c r="I421" i="16"/>
  <c r="H453" i="16"/>
  <c r="G1315" i="16"/>
  <c r="R639" i="16"/>
  <c r="F639" i="16"/>
  <c r="R539" i="16"/>
  <c r="I1381" i="16"/>
  <c r="H421" i="16"/>
  <c r="J505" i="16"/>
  <c r="F825" i="16"/>
  <c r="R627" i="16"/>
  <c r="H1329" i="16"/>
  <c r="G365" i="16"/>
  <c r="J1191" i="16"/>
  <c r="E2217" i="16"/>
  <c r="X2217" i="16" s="1"/>
  <c r="H1033" i="16"/>
  <c r="E537" i="16"/>
  <c r="J527" i="16"/>
  <c r="E881" i="16"/>
  <c r="X881" i="16" s="1"/>
  <c r="J517" i="16"/>
  <c r="I381" i="16"/>
  <c r="H881" i="16"/>
  <c r="I1593" i="16"/>
  <c r="G1175" i="16"/>
  <c r="E775" i="16"/>
  <c r="X775" i="16" s="1"/>
  <c r="J775" i="16"/>
  <c r="F1227" i="16"/>
  <c r="E2455" i="16"/>
  <c r="X2455" i="16" s="1"/>
  <c r="R351" i="16"/>
  <c r="F46" i="16"/>
  <c r="G453" i="16"/>
  <c r="R232" i="16"/>
  <c r="F363" i="16"/>
  <c r="I337" i="16"/>
  <c r="R331" i="16"/>
  <c r="F2355" i="16"/>
  <c r="I395" i="16"/>
  <c r="F539" i="16"/>
  <c r="G527" i="16"/>
  <c r="R413" i="16"/>
  <c r="R1357" i="16"/>
  <c r="E2355" i="16"/>
  <c r="X2355" i="16" s="1"/>
  <c r="H1361" i="16"/>
  <c r="J881" i="16"/>
  <c r="G315" i="16"/>
  <c r="R527" i="16"/>
  <c r="F627" i="16"/>
  <c r="I533" i="16"/>
  <c r="G2079" i="16"/>
  <c r="G1689" i="16"/>
  <c r="J813" i="16"/>
  <c r="I883" i="16"/>
  <c r="G1257" i="16"/>
  <c r="I2127" i="16"/>
  <c r="G369" i="16"/>
  <c r="J521" i="16"/>
  <c r="I687" i="16"/>
  <c r="E789" i="16"/>
  <c r="X789" i="16" s="1"/>
  <c r="F2177" i="16"/>
  <c r="F2233" i="16"/>
  <c r="E2119" i="16"/>
  <c r="X2119" i="16" s="1"/>
  <c r="I511" i="16"/>
  <c r="E2199" i="16"/>
  <c r="X2199" i="16" s="1"/>
  <c r="G2459" i="16"/>
  <c r="I1107" i="16"/>
  <c r="I2171" i="16"/>
  <c r="E2337" i="16"/>
  <c r="X2337" i="16" s="1"/>
  <c r="E963" i="16"/>
  <c r="X963" i="16" s="1"/>
  <c r="R2433" i="16"/>
  <c r="E1167" i="16"/>
  <c r="X1167" i="16" s="1"/>
  <c r="J947" i="16"/>
  <c r="R1349" i="16"/>
  <c r="E1187" i="16"/>
  <c r="X1187" i="16" s="1"/>
  <c r="H1785" i="16"/>
  <c r="R1997" i="16"/>
  <c r="H2151" i="16"/>
  <c r="H2231" i="16"/>
  <c r="J2365" i="16"/>
  <c r="I797" i="16"/>
  <c r="E509" i="16"/>
  <c r="G711" i="16"/>
  <c r="E1259" i="16"/>
  <c r="X1259" i="16" s="1"/>
  <c r="E1359" i="16"/>
  <c r="X1359" i="16" s="1"/>
  <c r="R1445" i="16"/>
  <c r="I1563" i="16"/>
  <c r="F1291" i="16"/>
  <c r="H435" i="16"/>
  <c r="R1545" i="16"/>
  <c r="F1569" i="16"/>
  <c r="R1693" i="16"/>
  <c r="I1709" i="16"/>
  <c r="E1743" i="16"/>
  <c r="X1743" i="16" s="1"/>
  <c r="H1753" i="16"/>
  <c r="J1789" i="16"/>
  <c r="G2009" i="16"/>
  <c r="H2015" i="16"/>
  <c r="J2167" i="16"/>
  <c r="H1351" i="16"/>
  <c r="H525" i="16"/>
  <c r="R275" i="16"/>
  <c r="R387" i="16"/>
  <c r="H1119" i="16"/>
  <c r="G807" i="16"/>
  <c r="G1465" i="16"/>
  <c r="G1711" i="16"/>
  <c r="G557" i="16"/>
  <c r="G1691" i="16"/>
  <c r="F2213" i="16"/>
  <c r="E851" i="16"/>
  <c r="X851" i="16" s="1"/>
  <c r="J747" i="16"/>
  <c r="I433" i="16"/>
  <c r="E1289" i="16"/>
  <c r="X1289" i="16" s="1"/>
  <c r="H843" i="16"/>
  <c r="R433" i="16"/>
  <c r="E1055" i="16"/>
  <c r="X1055" i="16" s="1"/>
  <c r="E1765" i="16"/>
  <c r="X1765" i="16" s="1"/>
  <c r="R925" i="16"/>
  <c r="R1867" i="16"/>
  <c r="E957" i="16"/>
  <c r="X957" i="16" s="1"/>
  <c r="J1105" i="16"/>
  <c r="H1155" i="16"/>
  <c r="G1003" i="16"/>
  <c r="G609" i="16"/>
  <c r="I1945" i="16"/>
  <c r="F1855" i="16"/>
  <c r="G1775" i="16"/>
  <c r="R481" i="16"/>
  <c r="I383" i="16"/>
  <c r="I2281" i="16"/>
  <c r="H2367" i="16"/>
  <c r="H1777" i="16"/>
  <c r="I2451" i="16"/>
  <c r="R991" i="16"/>
  <c r="G809" i="16"/>
  <c r="G529" i="16"/>
  <c r="H2033" i="16"/>
  <c r="R2447" i="16"/>
  <c r="I839" i="16"/>
  <c r="G1031" i="16"/>
  <c r="H485" i="16"/>
  <c r="H1873" i="16"/>
  <c r="J529" i="16"/>
  <c r="R2335" i="16"/>
  <c r="E843" i="16"/>
  <c r="X843" i="16" s="1"/>
  <c r="E667" i="16"/>
  <c r="X667" i="16" s="1"/>
  <c r="I1691" i="16"/>
  <c r="E755" i="16"/>
  <c r="X755" i="16" s="1"/>
  <c r="J1719" i="16"/>
  <c r="J1379" i="16"/>
  <c r="I1619" i="16"/>
  <c r="H2437" i="16"/>
  <c r="F1875" i="16"/>
  <c r="I487" i="16"/>
  <c r="G1599" i="16"/>
  <c r="G191" i="16"/>
  <c r="R797" i="16"/>
  <c r="R1813" i="16"/>
  <c r="R489" i="16"/>
  <c r="F18" i="16"/>
  <c r="H169" i="16"/>
  <c r="F2195" i="16"/>
  <c r="G759" i="16"/>
  <c r="G619" i="16"/>
  <c r="R62" i="16"/>
  <c r="E541" i="16"/>
  <c r="I1335" i="16"/>
  <c r="E495" i="16"/>
  <c r="G116" i="16"/>
  <c r="H2415" i="16"/>
  <c r="F637" i="16"/>
  <c r="G2287" i="16"/>
  <c r="I1265" i="16"/>
  <c r="I1799" i="16"/>
  <c r="H599" i="16"/>
  <c r="F1087" i="16"/>
  <c r="H2103" i="16"/>
  <c r="R591" i="16"/>
  <c r="I1349" i="16"/>
  <c r="E1409" i="16"/>
  <c r="X1409" i="16" s="1"/>
  <c r="J587" i="16"/>
  <c r="I1127" i="16"/>
  <c r="R801" i="16"/>
  <c r="E943" i="16"/>
  <c r="X943" i="16" s="1"/>
  <c r="F1015" i="16"/>
  <c r="H132" i="16"/>
  <c r="F1853" i="16"/>
  <c r="H597" i="16"/>
  <c r="F471" i="16"/>
  <c r="E1911" i="16"/>
  <c r="X1911" i="16" s="1"/>
  <c r="R2423" i="16"/>
  <c r="H2433" i="16"/>
  <c r="H2359" i="16"/>
  <c r="G2423" i="16"/>
  <c r="R2297" i="16"/>
  <c r="R1877" i="16"/>
  <c r="H208" i="16"/>
  <c r="F683" i="16"/>
  <c r="F1721" i="16"/>
  <c r="E1665" i="16"/>
  <c r="X1665" i="16" s="1"/>
  <c r="G36" i="16"/>
  <c r="F2215" i="16"/>
  <c r="H1429" i="16"/>
  <c r="J2289" i="16"/>
  <c r="F2417" i="16"/>
  <c r="H1919" i="16"/>
  <c r="J1561" i="16"/>
  <c r="F191" i="16"/>
  <c r="G1501" i="16"/>
  <c r="E583" i="16"/>
  <c r="X583" i="16" s="1"/>
  <c r="H583" i="16"/>
  <c r="G1611" i="16"/>
  <c r="F1627" i="16"/>
  <c r="F2461" i="16"/>
  <c r="G1513" i="16"/>
  <c r="G999" i="16"/>
  <c r="G1973" i="16"/>
  <c r="R1717" i="16"/>
  <c r="G681" i="16"/>
  <c r="G128" i="16"/>
  <c r="F1339" i="16"/>
  <c r="J401" i="16"/>
  <c r="J791" i="16"/>
  <c r="I1339" i="16"/>
  <c r="H1865" i="16"/>
  <c r="E393" i="16"/>
  <c r="J931" i="16"/>
  <c r="F2313" i="16"/>
  <c r="G401" i="16"/>
  <c r="E1183" i="16"/>
  <c r="X1183" i="16" s="1"/>
  <c r="H697" i="16"/>
  <c r="I795" i="16"/>
  <c r="R931" i="16"/>
  <c r="E1081" i="16"/>
  <c r="X1081" i="16" s="1"/>
  <c r="H1173" i="16"/>
  <c r="I1355" i="16"/>
  <c r="R2313" i="16"/>
  <c r="F128" i="16"/>
  <c r="H621" i="16"/>
  <c r="F2475" i="16"/>
  <c r="H375" i="16"/>
  <c r="J1911" i="16"/>
  <c r="J1475" i="16"/>
  <c r="H2183" i="16"/>
  <c r="R2473" i="16"/>
  <c r="J969" i="16"/>
  <c r="I1405" i="16"/>
  <c r="E1179" i="16"/>
  <c r="X1179" i="16" s="1"/>
  <c r="R1795" i="16"/>
  <c r="J1759" i="16"/>
  <c r="J353" i="16"/>
  <c r="H391" i="16"/>
  <c r="E519" i="16"/>
  <c r="F969" i="16"/>
  <c r="I1577" i="16"/>
  <c r="J2447" i="16"/>
  <c r="E1695" i="16"/>
  <c r="X1695" i="16" s="1"/>
  <c r="G252" i="16"/>
  <c r="F343" i="16"/>
  <c r="E969" i="16"/>
  <c r="X969" i="16" s="1"/>
  <c r="H1493" i="16"/>
  <c r="E1617" i="16"/>
  <c r="X1617" i="16" s="1"/>
  <c r="E1739" i="16"/>
  <c r="X1739" i="16" s="1"/>
  <c r="R1787" i="16"/>
  <c r="J1641" i="16"/>
  <c r="E1955" i="16"/>
  <c r="X1955" i="16" s="1"/>
  <c r="R2343" i="16"/>
  <c r="R1377" i="16"/>
  <c r="H1625" i="16"/>
  <c r="G8" i="16"/>
  <c r="G515" i="16"/>
  <c r="G34" i="16"/>
  <c r="H827" i="16"/>
  <c r="R1895" i="16"/>
  <c r="F1225" i="16"/>
  <c r="E681" i="16"/>
  <c r="X681" i="16" s="1"/>
  <c r="H2225" i="16"/>
  <c r="E489" i="16"/>
  <c r="I2373" i="16"/>
  <c r="R739" i="16"/>
  <c r="F1971" i="16"/>
  <c r="R1713" i="16"/>
  <c r="F1881" i="16"/>
  <c r="R2023" i="16"/>
  <c r="E2059" i="16"/>
  <c r="X2059" i="16" s="1"/>
  <c r="F2339" i="16"/>
  <c r="E2469" i="16"/>
  <c r="X2469" i="16" s="1"/>
  <c r="F1837" i="16"/>
  <c r="H2001" i="16"/>
  <c r="R2141" i="16"/>
  <c r="F1635" i="16"/>
  <c r="J1663" i="16"/>
  <c r="R1993" i="16"/>
  <c r="R2145" i="16"/>
  <c r="H379" i="16"/>
  <c r="H60" i="16"/>
  <c r="I2195" i="16"/>
  <c r="E2159" i="16"/>
  <c r="X2159" i="16" s="1"/>
  <c r="H58" i="16"/>
  <c r="H1143" i="16"/>
  <c r="R98" i="16"/>
  <c r="H429" i="16"/>
  <c r="F293" i="16"/>
  <c r="J751" i="16"/>
  <c r="H1695" i="16"/>
  <c r="D49" i="4"/>
  <c r="D43" i="4"/>
  <c r="B50" i="4"/>
  <c r="A35" i="10" s="1"/>
  <c r="G61" i="4"/>
  <c r="B56" i="4"/>
  <c r="A40" i="10" s="1"/>
  <c r="G68" i="4"/>
  <c r="A25" i="10"/>
  <c r="G49" i="4"/>
  <c r="G31" i="4"/>
  <c r="B62" i="4"/>
  <c r="A45" i="10" s="1"/>
  <c r="D61" i="4"/>
  <c r="B63" i="4"/>
  <c r="A46" i="10" s="1"/>
  <c r="G55" i="4"/>
  <c r="B45" i="4"/>
  <c r="A31" i="10" s="1"/>
  <c r="G37" i="4"/>
  <c r="A15" i="10"/>
  <c r="D68" i="4"/>
  <c r="D31" i="4"/>
  <c r="A17" i="10"/>
  <c r="B34" i="4"/>
  <c r="A22" i="10" s="1"/>
  <c r="B35" i="4"/>
  <c r="A23"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G20" i="10"/>
  <c r="H20" i="10" s="1"/>
  <c r="T126" i="16"/>
  <c r="S319" i="16"/>
  <c r="T315" i="16"/>
  <c r="T312" i="16"/>
  <c r="T307" i="16"/>
  <c r="T303" i="16"/>
  <c r="T300" i="16"/>
  <c r="T297" i="16"/>
  <c r="S293" i="16"/>
  <c r="S289" i="16"/>
  <c r="T285" i="16"/>
  <c r="T280" i="16"/>
  <c r="T276" i="16"/>
  <c r="S272" i="16"/>
  <c r="T269" i="16"/>
  <c r="T265" i="16"/>
  <c r="T262" i="16"/>
  <c r="T258" i="16"/>
  <c r="T253" i="16"/>
  <c r="T249" i="16"/>
  <c r="S246" i="16"/>
  <c r="T242" i="16"/>
  <c r="T236" i="16"/>
  <c r="S232" i="16"/>
  <c r="T228" i="16"/>
  <c r="T224" i="16"/>
  <c r="T221" i="16"/>
  <c r="T217" i="16"/>
  <c r="T213" i="16"/>
  <c r="T209" i="16"/>
  <c r="T206" i="16"/>
  <c r="S202" i="16"/>
  <c r="T200" i="16"/>
  <c r="S196" i="16"/>
  <c r="S191" i="16"/>
  <c r="S189" i="16"/>
  <c r="S183" i="16"/>
  <c r="S181" i="16"/>
  <c r="T177" i="16"/>
  <c r="T174" i="16"/>
  <c r="T170" i="16"/>
  <c r="T166" i="16"/>
  <c r="S163" i="16"/>
  <c r="T159" i="16"/>
  <c r="S155" i="16"/>
  <c r="T148" i="16"/>
  <c r="T144" i="16"/>
  <c r="T140" i="16"/>
  <c r="T137" i="16"/>
  <c r="S134" i="16"/>
  <c r="S128" i="16"/>
  <c r="S124" i="16"/>
  <c r="T121" i="16"/>
  <c r="S116" i="16"/>
  <c r="T109" i="16"/>
  <c r="S106" i="16"/>
  <c r="S102" i="16"/>
  <c r="S98" i="16"/>
  <c r="T93" i="16"/>
  <c r="T90" i="16"/>
  <c r="T86" i="16"/>
  <c r="T84" i="16"/>
  <c r="S80" i="16"/>
  <c r="S76" i="16"/>
  <c r="S74" i="16"/>
  <c r="S70" i="16"/>
  <c r="S66" i="16"/>
  <c r="S60" i="16"/>
  <c r="T57" i="16"/>
  <c r="T54" i="16"/>
  <c r="T50" i="16"/>
  <c r="T45" i="16"/>
  <c r="T42" i="16"/>
  <c r="S36" i="16"/>
  <c r="S32" i="16"/>
  <c r="T27" i="16"/>
  <c r="T22" i="16"/>
  <c r="T6" i="16"/>
  <c r="S317" i="16"/>
  <c r="S315" i="16"/>
  <c r="S311" i="16"/>
  <c r="S307" i="16"/>
  <c r="S303" i="16"/>
  <c r="S299" i="16"/>
  <c r="T296" i="16"/>
  <c r="T291" i="16"/>
  <c r="T288" i="16"/>
  <c r="T284" i="16"/>
  <c r="S279" i="16"/>
  <c r="T275" i="16"/>
  <c r="T272" i="16"/>
  <c r="T268" i="16"/>
  <c r="T264" i="16"/>
  <c r="T261" i="16"/>
  <c r="S258" i="16"/>
  <c r="S252" i="16"/>
  <c r="S248" i="16"/>
  <c r="T245" i="16"/>
  <c r="T241" i="16"/>
  <c r="S236" i="16"/>
  <c r="T232" i="16"/>
  <c r="S228" i="16"/>
  <c r="S224" i="16"/>
  <c r="T220" i="16"/>
  <c r="S216" i="16"/>
  <c r="T212" i="16"/>
  <c r="T208" i="16"/>
  <c r="T205" i="16"/>
  <c r="T202" i="16"/>
  <c r="T198" i="16"/>
  <c r="T194" i="16"/>
  <c r="T191" i="16"/>
  <c r="S187" i="16"/>
  <c r="T183" i="16"/>
  <c r="T179" i="16"/>
  <c r="S177" i="16"/>
  <c r="S173" i="16"/>
  <c r="T169" i="16"/>
  <c r="S165" i="16"/>
  <c r="T162" i="16"/>
  <c r="S159" i="16"/>
  <c r="T153" i="16"/>
  <c r="T150" i="16"/>
  <c r="S146" i="16"/>
  <c r="T142" i="16"/>
  <c r="T139" i="16"/>
  <c r="T136" i="16"/>
  <c r="S132" i="16"/>
  <c r="T128" i="16"/>
  <c r="T123" i="16"/>
  <c r="T120" i="16"/>
  <c r="S114" i="16"/>
  <c r="T108" i="16"/>
  <c r="T105" i="16"/>
  <c r="T100" i="16"/>
  <c r="T98" i="16"/>
  <c r="S92" i="16"/>
  <c r="S90" i="16"/>
  <c r="S86" i="16"/>
  <c r="T82" i="16"/>
  <c r="T78" i="16"/>
  <c r="T76" i="16"/>
  <c r="T73" i="16"/>
  <c r="T68" i="16"/>
  <c r="T64" i="16"/>
  <c r="T59" i="16"/>
  <c r="T56" i="16"/>
  <c r="T53" i="16"/>
  <c r="T49" i="16"/>
  <c r="S44" i="16"/>
  <c r="T41" i="16"/>
  <c r="T35" i="16"/>
  <c r="T30" i="16"/>
  <c r="T12" i="16"/>
  <c r="T5" i="16"/>
  <c r="T317" i="16"/>
  <c r="S313" i="16"/>
  <c r="T311" i="16"/>
  <c r="S305" i="16"/>
  <c r="S301" i="16"/>
  <c r="T299" i="16"/>
  <c r="S295" i="16"/>
  <c r="S291" i="16"/>
  <c r="T287" i="16"/>
  <c r="S281" i="16"/>
  <c r="S277" i="16"/>
  <c r="S275" i="16"/>
  <c r="S270" i="16"/>
  <c r="T266" i="16"/>
  <c r="S264" i="16"/>
  <c r="S260" i="16"/>
  <c r="T257" i="16"/>
  <c r="T252" i="16"/>
  <c r="T248" i="16"/>
  <c r="S244" i="16"/>
  <c r="T240" i="16"/>
  <c r="T234" i="16"/>
  <c r="T230" i="16"/>
  <c r="T226" i="16"/>
  <c r="T222" i="16"/>
  <c r="S218" i="16"/>
  <c r="T216" i="16"/>
  <c r="T210" i="16"/>
  <c r="S208" i="16"/>
  <c r="S204" i="16"/>
  <c r="T201" i="16"/>
  <c r="S198" i="16"/>
  <c r="T193" i="16"/>
  <c r="T190" i="16"/>
  <c r="T187" i="16"/>
  <c r="T182" i="16"/>
  <c r="S179" i="16"/>
  <c r="S175" i="16"/>
  <c r="T173" i="16"/>
  <c r="T167" i="16"/>
  <c r="T164" i="16"/>
  <c r="S161" i="16"/>
  <c r="T157" i="16"/>
  <c r="T149" i="16"/>
  <c r="T146" i="16"/>
  <c r="T141" i="16"/>
  <c r="S138" i="16"/>
  <c r="S136" i="16"/>
  <c r="T131" i="16"/>
  <c r="S122" i="16"/>
  <c r="S120" i="16"/>
  <c r="T114" i="16"/>
  <c r="T107" i="16"/>
  <c r="T104" i="16"/>
  <c r="S100" i="16"/>
  <c r="S96" i="16"/>
  <c r="T92" i="16"/>
  <c r="S88" i="16"/>
  <c r="T85" i="16"/>
  <c r="S82" i="16"/>
  <c r="S78" i="16"/>
  <c r="T75" i="16"/>
  <c r="T72" i="16"/>
  <c r="S68" i="16"/>
  <c r="S62" i="16"/>
  <c r="T58" i="16"/>
  <c r="S56" i="16"/>
  <c r="T52" i="16"/>
  <c r="S48" i="16"/>
  <c r="T43" i="16"/>
  <c r="T40" i="16"/>
  <c r="S34" i="16"/>
  <c r="S30" i="16"/>
  <c r="T25" i="16"/>
  <c r="T20" i="16"/>
  <c r="T14" i="16"/>
  <c r="T10" i="16"/>
  <c r="S8" i="16"/>
  <c r="T34" i="16"/>
  <c r="T28" i="16"/>
  <c r="T9" i="16"/>
  <c r="T16" i="16"/>
  <c r="T319" i="16"/>
  <c r="T316" i="16"/>
  <c r="T313" i="16"/>
  <c r="T309" i="16"/>
  <c r="T304" i="16"/>
  <c r="T301" i="16"/>
  <c r="S297" i="16"/>
  <c r="T293" i="16"/>
  <c r="T289" i="16"/>
  <c r="S285" i="16"/>
  <c r="T281" i="16"/>
  <c r="T277" i="16"/>
  <c r="T273" i="16"/>
  <c r="T270" i="16"/>
  <c r="S266" i="16"/>
  <c r="S262" i="16"/>
  <c r="T260" i="16"/>
  <c r="T254" i="16"/>
  <c r="T250" i="16"/>
  <c r="T246" i="16"/>
  <c r="S242" i="16"/>
  <c r="T238" i="16"/>
  <c r="S234" i="16"/>
  <c r="S230" i="16"/>
  <c r="T225" i="16"/>
  <c r="S222" i="16"/>
  <c r="T218" i="16"/>
  <c r="T214" i="16"/>
  <c r="S210" i="16"/>
  <c r="S206" i="16"/>
  <c r="T204" i="16"/>
  <c r="S200" i="16"/>
  <c r="T197" i="16"/>
  <c r="S193" i="16"/>
  <c r="T189" i="16"/>
  <c r="T185" i="16"/>
  <c r="T181" i="16"/>
  <c r="T178" i="16"/>
  <c r="T175" i="16"/>
  <c r="T171" i="16"/>
  <c r="S167" i="16"/>
  <c r="T163" i="16"/>
  <c r="T161" i="16"/>
  <c r="T156" i="16"/>
  <c r="S148" i="16"/>
  <c r="S144" i="16"/>
  <c r="S140" i="16"/>
  <c r="T138" i="16"/>
  <c r="T134" i="16"/>
  <c r="S130" i="16"/>
  <c r="T125" i="16"/>
  <c r="T122" i="16"/>
  <c r="T118" i="16"/>
  <c r="T112" i="16"/>
  <c r="T106" i="16"/>
  <c r="T102" i="16"/>
  <c r="T99" i="16"/>
  <c r="T96" i="16"/>
  <c r="T91" i="16"/>
  <c r="T88" i="16"/>
  <c r="S84" i="16"/>
  <c r="T81" i="16"/>
  <c r="T77" i="16"/>
  <c r="T74" i="16"/>
  <c r="S72" i="16"/>
  <c r="T66" i="16"/>
  <c r="T60" i="16"/>
  <c r="S58" i="16"/>
  <c r="S54" i="16"/>
  <c r="S50" i="16"/>
  <c r="S46" i="16"/>
  <c r="S42" i="16"/>
  <c r="T36" i="16"/>
  <c r="S24" i="16"/>
  <c r="S18" i="16"/>
  <c r="S14" i="16"/>
  <c r="S10" i="16"/>
  <c r="S6" i="16"/>
  <c r="T17" i="16"/>
  <c r="T13" i="16"/>
  <c r="T26" i="16"/>
  <c r="T21" i="16"/>
  <c r="T8" i="16"/>
  <c r="F1636" i="16" l="1"/>
  <c r="E1636" i="16"/>
  <c r="X1636" i="16" s="1"/>
  <c r="I1226" i="16"/>
  <c r="I1845" i="16"/>
  <c r="E2369" i="16"/>
  <c r="X2369" i="16" s="1"/>
  <c r="J1226" i="16"/>
  <c r="I2029" i="16"/>
  <c r="F2133" i="16"/>
  <c r="R2029" i="16"/>
  <c r="F1760" i="16"/>
  <c r="F2474" i="16"/>
  <c r="J1021" i="16"/>
  <c r="E1173" i="16"/>
  <c r="X1173" i="16" s="1"/>
  <c r="R1005" i="16"/>
  <c r="I999" i="16"/>
  <c r="J1173" i="16"/>
  <c r="H1166" i="16"/>
  <c r="I1021" i="16"/>
  <c r="F1093" i="16"/>
  <c r="E999" i="16"/>
  <c r="X999" i="16" s="1"/>
  <c r="H1636" i="16"/>
  <c r="H2133" i="16"/>
  <c r="J1613" i="16"/>
  <c r="F1613" i="16"/>
  <c r="I2133" i="16"/>
  <c r="G1176" i="16"/>
  <c r="G1883" i="16"/>
  <c r="J1176" i="16"/>
  <c r="G1613" i="16"/>
  <c r="E1191" i="16"/>
  <c r="X1191" i="16" s="1"/>
  <c r="F1325" i="16"/>
  <c r="H1061" i="16"/>
  <c r="G1069" i="16"/>
  <c r="E1077" i="16"/>
  <c r="X1077" i="16" s="1"/>
  <c r="H1325" i="16"/>
  <c r="F1813" i="16"/>
  <c r="J1921" i="16"/>
  <c r="E2221" i="16"/>
  <c r="X2221" i="16" s="1"/>
  <c r="R1166" i="16"/>
  <c r="E1166" i="16"/>
  <c r="X1166" i="16" s="1"/>
  <c r="H1079" i="16"/>
  <c r="F1098" i="16"/>
  <c r="I1166" i="16"/>
  <c r="F2157" i="16"/>
  <c r="I1205" i="16"/>
  <c r="H1189" i="16"/>
  <c r="I1079" i="16"/>
  <c r="I1547" i="16"/>
  <c r="I2123" i="16"/>
  <c r="J1897" i="16"/>
  <c r="E1023" i="16"/>
  <c r="X1023" i="16" s="1"/>
  <c r="R1023" i="16"/>
  <c r="E1061" i="16"/>
  <c r="X1061" i="16" s="1"/>
  <c r="H1069" i="16"/>
  <c r="R1129" i="16"/>
  <c r="R1289" i="16"/>
  <c r="H1475" i="16"/>
  <c r="E1589" i="16"/>
  <c r="X1589" i="16" s="1"/>
  <c r="J1803" i="16"/>
  <c r="I1813" i="16"/>
  <c r="R2102" i="16"/>
  <c r="G1098" i="16"/>
  <c r="J1166" i="16"/>
  <c r="R1205" i="16"/>
  <c r="G1317" i="16"/>
  <c r="I1069" i="16"/>
  <c r="G1325" i="16"/>
  <c r="E2102" i="16"/>
  <c r="X2102" i="16" s="1"/>
  <c r="I1098" i="16"/>
  <c r="G1166" i="16"/>
  <c r="E2029" i="16"/>
  <c r="X2029" i="16" s="1"/>
  <c r="E2413" i="16"/>
  <c r="X2413" i="16" s="1"/>
  <c r="E1273" i="16"/>
  <c r="X1273" i="16" s="1"/>
  <c r="H2053" i="16"/>
  <c r="G1226" i="16"/>
  <c r="R1273" i="16"/>
  <c r="E1709" i="16"/>
  <c r="X1709" i="16" s="1"/>
  <c r="R2157" i="16"/>
  <c r="G2181" i="16"/>
  <c r="E2197" i="16"/>
  <c r="X2197" i="16" s="1"/>
  <c r="J2474" i="16"/>
  <c r="H1109" i="16"/>
  <c r="F1053" i="16"/>
  <c r="R1173" i="16"/>
  <c r="I1023" i="16"/>
  <c r="G2053" i="16"/>
  <c r="J1079" i="16"/>
  <c r="E1092" i="16"/>
  <c r="X1092" i="16" s="1"/>
  <c r="J1845" i="16"/>
  <c r="J2181" i="16"/>
  <c r="R1092" i="16"/>
  <c r="I1261" i="16"/>
  <c r="I1557" i="16"/>
  <c r="G1773" i="16"/>
  <c r="E2373" i="16"/>
  <c r="X2373" i="16" s="1"/>
  <c r="E2395" i="16"/>
  <c r="X2395" i="16" s="1"/>
  <c r="R2338" i="16"/>
  <c r="G1690" i="16"/>
  <c r="J2338" i="16"/>
  <c r="R1740" i="16"/>
  <c r="E1901" i="16"/>
  <c r="X1901" i="16" s="1"/>
  <c r="I2093" i="16"/>
  <c r="R2309" i="16"/>
  <c r="E1195" i="16"/>
  <c r="X1195" i="16" s="1"/>
  <c r="G1273" i="16"/>
  <c r="R1283" i="16"/>
  <c r="E1581" i="16"/>
  <c r="X1581" i="16" s="1"/>
  <c r="F1685" i="16"/>
  <c r="I2413" i="16"/>
  <c r="C10" i="10"/>
  <c r="I1901" i="16"/>
  <c r="J1901" i="16"/>
  <c r="R1989" i="16"/>
  <c r="J2093" i="16"/>
  <c r="F1197" i="16"/>
  <c r="E1160" i="16"/>
  <c r="X1160" i="16" s="1"/>
  <c r="H1460" i="16"/>
  <c r="F1764" i="16"/>
  <c r="R1760" i="16"/>
  <c r="C33" i="10"/>
  <c r="G319" i="16"/>
  <c r="F319" i="16"/>
  <c r="F125" i="16"/>
  <c r="G125" i="16"/>
  <c r="G107" i="16"/>
  <c r="H107" i="16"/>
  <c r="R89" i="16"/>
  <c r="H89" i="16"/>
  <c r="G306" i="16"/>
  <c r="H306" i="16"/>
  <c r="F306" i="16"/>
  <c r="R306" i="16"/>
  <c r="G290" i="16"/>
  <c r="H290" i="16"/>
  <c r="R290" i="16"/>
  <c r="F290" i="16"/>
  <c r="G274" i="16"/>
  <c r="F274" i="16"/>
  <c r="R274" i="16"/>
  <c r="H274" i="16"/>
  <c r="R267" i="16"/>
  <c r="G267" i="16"/>
  <c r="H267" i="16"/>
  <c r="F267" i="16"/>
  <c r="F251" i="16"/>
  <c r="G251" i="16"/>
  <c r="H251" i="16"/>
  <c r="R251" i="16"/>
  <c r="R235" i="16"/>
  <c r="H235" i="16"/>
  <c r="G235" i="16"/>
  <c r="F235" i="16"/>
  <c r="H219" i="16"/>
  <c r="F219" i="16"/>
  <c r="G219" i="16"/>
  <c r="R219" i="16"/>
  <c r="G203" i="16"/>
  <c r="F203" i="16"/>
  <c r="R203" i="16"/>
  <c r="H203" i="16"/>
  <c r="G192" i="16"/>
  <c r="R192" i="16"/>
  <c r="H192" i="16"/>
  <c r="F192" i="16"/>
  <c r="G176" i="16"/>
  <c r="R176" i="16"/>
  <c r="H176" i="16"/>
  <c r="F176" i="16"/>
  <c r="H158" i="16"/>
  <c r="F158" i="16"/>
  <c r="G158" i="16"/>
  <c r="R158" i="16"/>
  <c r="F147" i="16"/>
  <c r="G147" i="16"/>
  <c r="H147" i="16"/>
  <c r="R147" i="16"/>
  <c r="H129" i="16"/>
  <c r="R129" i="16"/>
  <c r="G129" i="16"/>
  <c r="F129" i="16"/>
  <c r="G110" i="16"/>
  <c r="R110" i="16"/>
  <c r="G74" i="16"/>
  <c r="R74" i="16"/>
  <c r="R37" i="16"/>
  <c r="G37" i="16"/>
  <c r="F37" i="16"/>
  <c r="H37" i="16"/>
  <c r="H19" i="16"/>
  <c r="G19" i="16"/>
  <c r="F19" i="16"/>
  <c r="R19" i="16"/>
  <c r="K65" i="10"/>
  <c r="G241" i="16"/>
  <c r="R241" i="16"/>
  <c r="F225" i="16"/>
  <c r="R225" i="16"/>
  <c r="G81" i="16"/>
  <c r="H81" i="16"/>
  <c r="H299" i="16"/>
  <c r="R299" i="16"/>
  <c r="G196" i="16"/>
  <c r="R196" i="16"/>
  <c r="F139" i="16"/>
  <c r="R139" i="16"/>
  <c r="F102" i="16"/>
  <c r="R102" i="16"/>
  <c r="F11" i="16"/>
  <c r="R11" i="16"/>
  <c r="G318" i="16"/>
  <c r="F318" i="16"/>
  <c r="H318" i="16"/>
  <c r="R318" i="16"/>
  <c r="R302" i="16"/>
  <c r="F302" i="16"/>
  <c r="H302" i="16"/>
  <c r="G302" i="16"/>
  <c r="G286" i="16"/>
  <c r="F286" i="16"/>
  <c r="R286" i="16"/>
  <c r="H286" i="16"/>
  <c r="G263" i="16"/>
  <c r="F263" i="16"/>
  <c r="R263" i="16"/>
  <c r="H263" i="16"/>
  <c r="F247" i="16"/>
  <c r="R247" i="16"/>
  <c r="G247" i="16"/>
  <c r="H247" i="16"/>
  <c r="F231" i="16"/>
  <c r="R231" i="16"/>
  <c r="G231" i="16"/>
  <c r="H231" i="16"/>
  <c r="H215" i="16"/>
  <c r="R215" i="16"/>
  <c r="F215" i="16"/>
  <c r="G215" i="16"/>
  <c r="R199" i="16"/>
  <c r="H199" i="16"/>
  <c r="F199" i="16"/>
  <c r="G199" i="16"/>
  <c r="R188" i="16"/>
  <c r="H188" i="16"/>
  <c r="F188" i="16"/>
  <c r="G188" i="16"/>
  <c r="R172" i="16"/>
  <c r="G172" i="16"/>
  <c r="F172" i="16"/>
  <c r="H172" i="16"/>
  <c r="G154" i="16"/>
  <c r="R154" i="16"/>
  <c r="F154" i="16"/>
  <c r="H154" i="16"/>
  <c r="G142" i="16"/>
  <c r="R142" i="16"/>
  <c r="H142" i="16"/>
  <c r="H124" i="16"/>
  <c r="G124" i="16"/>
  <c r="R124" i="16"/>
  <c r="F69" i="16"/>
  <c r="H69" i="16"/>
  <c r="G69" i="16"/>
  <c r="R69" i="16"/>
  <c r="H51" i="16"/>
  <c r="R51" i="16"/>
  <c r="G51" i="16"/>
  <c r="F51" i="16"/>
  <c r="R33" i="16"/>
  <c r="H33" i="16"/>
  <c r="F33" i="16"/>
  <c r="G33" i="16"/>
  <c r="F1173" i="16"/>
  <c r="H1690" i="16"/>
  <c r="I1760" i="16"/>
  <c r="R1741" i="16"/>
  <c r="J1557" i="16"/>
  <c r="I1581" i="16"/>
  <c r="J1760" i="16"/>
  <c r="C38" i="10"/>
  <c r="G253" i="16"/>
  <c r="H253" i="16"/>
  <c r="H237" i="16"/>
  <c r="R237" i="16"/>
  <c r="F237" i="16"/>
  <c r="H221" i="16"/>
  <c r="G221" i="16"/>
  <c r="F178" i="16"/>
  <c r="G178" i="16"/>
  <c r="F240" i="16"/>
  <c r="H240" i="16"/>
  <c r="H61" i="16"/>
  <c r="R61" i="16"/>
  <c r="G25" i="16"/>
  <c r="F25" i="16"/>
  <c r="H5" i="16"/>
  <c r="R5" i="16"/>
  <c r="F5" i="16"/>
  <c r="R314" i="16"/>
  <c r="G314" i="16"/>
  <c r="F314" i="16"/>
  <c r="H314" i="16"/>
  <c r="F298" i="16"/>
  <c r="R298" i="16"/>
  <c r="G298" i="16"/>
  <c r="H298" i="16"/>
  <c r="H282" i="16"/>
  <c r="G282" i="16"/>
  <c r="F282" i="16"/>
  <c r="R282" i="16"/>
  <c r="H259" i="16"/>
  <c r="R259" i="16"/>
  <c r="G259" i="16"/>
  <c r="F259" i="16"/>
  <c r="F243" i="16"/>
  <c r="H243" i="16"/>
  <c r="G243" i="16"/>
  <c r="R243" i="16"/>
  <c r="G227" i="16"/>
  <c r="R227" i="16"/>
  <c r="H227" i="16"/>
  <c r="F227" i="16"/>
  <c r="F211" i="16"/>
  <c r="R211" i="16"/>
  <c r="H211" i="16"/>
  <c r="G211" i="16"/>
  <c r="R195" i="16"/>
  <c r="G195" i="16"/>
  <c r="H195" i="16"/>
  <c r="F195" i="16"/>
  <c r="H184" i="16"/>
  <c r="R184" i="16"/>
  <c r="F184" i="16"/>
  <c r="G184" i="16"/>
  <c r="G167" i="16"/>
  <c r="H167" i="16"/>
  <c r="H138" i="16"/>
  <c r="R138" i="16"/>
  <c r="F138" i="16"/>
  <c r="R101" i="16"/>
  <c r="H101" i="16"/>
  <c r="F101" i="16"/>
  <c r="G101" i="16"/>
  <c r="G83" i="16"/>
  <c r="H83" i="16"/>
  <c r="F83" i="16"/>
  <c r="R83" i="16"/>
  <c r="G65" i="16"/>
  <c r="H65" i="16"/>
  <c r="R65" i="16"/>
  <c r="F65" i="16"/>
  <c r="R28" i="16"/>
  <c r="F28" i="16"/>
  <c r="H28" i="16"/>
  <c r="C2" i="10"/>
  <c r="H61" i="10"/>
  <c r="D61" i="10" s="1"/>
  <c r="I1173" i="16"/>
  <c r="G1319" i="16"/>
  <c r="I1037" i="16"/>
  <c r="J1197" i="16"/>
  <c r="I1764" i="16"/>
  <c r="F1581" i="16"/>
  <c r="F1741" i="16"/>
  <c r="R1017" i="16"/>
  <c r="G1557" i="16"/>
  <c r="H1760" i="16"/>
  <c r="G145" i="16"/>
  <c r="F145" i="16"/>
  <c r="G53" i="16"/>
  <c r="R53" i="16"/>
  <c r="G291" i="16"/>
  <c r="H291" i="16"/>
  <c r="R220" i="16"/>
  <c r="F220" i="16"/>
  <c r="H220" i="16"/>
  <c r="H75" i="16"/>
  <c r="F75" i="16"/>
  <c r="H57" i="16"/>
  <c r="R57" i="16"/>
  <c r="F310" i="16"/>
  <c r="G310" i="16"/>
  <c r="H310" i="16"/>
  <c r="R310" i="16"/>
  <c r="G294" i="16"/>
  <c r="F294" i="16"/>
  <c r="R294" i="16"/>
  <c r="H294" i="16"/>
  <c r="H278" i="16"/>
  <c r="G278" i="16"/>
  <c r="R278" i="16"/>
  <c r="F278" i="16"/>
  <c r="G271" i="16"/>
  <c r="F271" i="16"/>
  <c r="H271" i="16"/>
  <c r="R271" i="16"/>
  <c r="G255" i="16"/>
  <c r="H255" i="16"/>
  <c r="R255" i="16"/>
  <c r="F255" i="16"/>
  <c r="F239" i="16"/>
  <c r="G239" i="16"/>
  <c r="R239" i="16"/>
  <c r="H239" i="16"/>
  <c r="F223" i="16"/>
  <c r="H223" i="16"/>
  <c r="G223" i="16"/>
  <c r="R223" i="16"/>
  <c r="G207" i="16"/>
  <c r="R207" i="16"/>
  <c r="H207" i="16"/>
  <c r="F207" i="16"/>
  <c r="R180" i="16"/>
  <c r="H180" i="16"/>
  <c r="G180" i="16"/>
  <c r="F180" i="16"/>
  <c r="H133" i="16"/>
  <c r="R133" i="16"/>
  <c r="F133" i="16"/>
  <c r="G133" i="16"/>
  <c r="F115" i="16"/>
  <c r="H115" i="16"/>
  <c r="R115" i="16"/>
  <c r="G115" i="16"/>
  <c r="G97" i="16"/>
  <c r="F97" i="16"/>
  <c r="R97" i="16"/>
  <c r="H97" i="16"/>
  <c r="X316" i="16"/>
  <c r="X312" i="16"/>
  <c r="X309" i="16"/>
  <c r="X308" i="16"/>
  <c r="B52" i="4"/>
  <c r="A37" i="10" s="1"/>
  <c r="B46" i="4"/>
  <c r="A32" i="10" s="1"/>
  <c r="B64" i="4"/>
  <c r="A47" i="10" s="1"/>
  <c r="A27" i="10"/>
  <c r="X300" i="16"/>
  <c r="X292" i="16"/>
  <c r="X288" i="16"/>
  <c r="X287" i="16"/>
  <c r="X284" i="16"/>
  <c r="X280" i="16"/>
  <c r="X273" i="16"/>
  <c r="X269" i="16"/>
  <c r="X268" i="16"/>
  <c r="X265" i="16"/>
  <c r="X257" i="16"/>
  <c r="X253" i="16"/>
  <c r="X250" i="16"/>
  <c r="X249" i="16"/>
  <c r="X245" i="16"/>
  <c r="X241" i="16"/>
  <c r="X238" i="16"/>
  <c r="X237" i="16"/>
  <c r="B65" i="4"/>
  <c r="A48" i="10" s="1"/>
  <c r="X233" i="16"/>
  <c r="X229" i="16"/>
  <c r="X225" i="16"/>
  <c r="B33" i="4"/>
  <c r="A21" i="10" s="1"/>
  <c r="X221" i="16"/>
  <c r="X217" i="16"/>
  <c r="X214" i="16"/>
  <c r="X213" i="16"/>
  <c r="X212" i="16"/>
  <c r="X209" i="16"/>
  <c r="X201" i="16"/>
  <c r="X197" i="16"/>
  <c r="X194" i="16"/>
  <c r="X186" i="16"/>
  <c r="X182" i="16"/>
  <c r="X174" i="16"/>
  <c r="X171" i="16"/>
  <c r="X170" i="16"/>
  <c r="X169" i="16"/>
  <c r="X166" i="16"/>
  <c r="X162" i="16"/>
  <c r="X157" i="16"/>
  <c r="X156" i="16"/>
  <c r="X153" i="16"/>
  <c r="X150" i="16"/>
  <c r="X149" i="16"/>
  <c r="X141" i="16"/>
  <c r="X137" i="16"/>
  <c r="X131" i="16"/>
  <c r="X126" i="16"/>
  <c r="X125" i="16"/>
  <c r="X121" i="16"/>
  <c r="X118" i="16"/>
  <c r="X117" i="16"/>
  <c r="X113" i="16"/>
  <c r="X112" i="16"/>
  <c r="X109" i="16"/>
  <c r="X105" i="16"/>
  <c r="X104" i="16"/>
  <c r="X99" i="16"/>
  <c r="X94" i="16"/>
  <c r="X93" i="16"/>
  <c r="X89" i="16"/>
  <c r="X85" i="16"/>
  <c r="C7" i="10"/>
  <c r="X81" i="16"/>
  <c r="X77" i="16"/>
  <c r="X75" i="16"/>
  <c r="X73" i="16"/>
  <c r="X67" i="16"/>
  <c r="X61" i="16"/>
  <c r="X59" i="16"/>
  <c r="X53" i="16"/>
  <c r="X49" i="16"/>
  <c r="X45" i="16"/>
  <c r="X43" i="16"/>
  <c r="X41" i="16"/>
  <c r="X40" i="16"/>
  <c r="X35" i="16"/>
  <c r="C8" i="10"/>
  <c r="B59" i="4"/>
  <c r="A43" i="10" s="1"/>
  <c r="B53" i="4"/>
  <c r="A38" i="10" s="1"/>
  <c r="B47" i="4"/>
  <c r="A33" i="10" s="1"/>
  <c r="X25" i="16"/>
  <c r="X22" i="16"/>
  <c r="X21" i="16"/>
  <c r="X17" i="16"/>
  <c r="X13" i="16"/>
  <c r="X12" i="16"/>
  <c r="X11" i="16"/>
  <c r="X9" i="16"/>
  <c r="C28" i="10"/>
  <c r="C12" i="10"/>
  <c r="C37" i="10"/>
  <c r="D48" i="10"/>
  <c r="C48" i="10"/>
  <c r="C18" i="10"/>
  <c r="H27" i="10"/>
  <c r="D27" i="10" s="1"/>
  <c r="C32" i="10"/>
  <c r="C27" i="10"/>
  <c r="F64" i="10"/>
  <c r="F47" i="10"/>
  <c r="H47" i="10" s="1"/>
  <c r="D47" i="10" s="1"/>
  <c r="C42" i="10"/>
  <c r="F36" i="10"/>
  <c r="H36" i="10" s="1"/>
  <c r="H26" i="10"/>
  <c r="D26" i="10" s="1"/>
  <c r="F63" i="10"/>
  <c r="F41" i="10"/>
  <c r="H41" i="10" s="1"/>
  <c r="D41" i="10" s="1"/>
  <c r="F31" i="10"/>
  <c r="H31" i="10" s="1"/>
  <c r="F50" i="10"/>
  <c r="C46" i="10"/>
  <c r="C41" i="10"/>
  <c r="K63" i="10"/>
  <c r="F45" i="10"/>
  <c r="H45" i="10" s="1"/>
  <c r="D45" i="10" s="1"/>
  <c r="F30" i="10"/>
  <c r="H30" i="10" s="1"/>
  <c r="D30" i="10" s="1"/>
  <c r="F62" i="10"/>
  <c r="B2" i="10" s="1"/>
  <c r="F40" i="10"/>
  <c r="H40" i="10" s="1"/>
  <c r="F35" i="10"/>
  <c r="H35" i="10" s="1"/>
  <c r="H25" i="10"/>
  <c r="D25" i="10" s="1"/>
  <c r="R1290" i="16"/>
  <c r="J1290" i="16"/>
  <c r="G1290" i="16"/>
  <c r="F1290" i="16"/>
  <c r="H1290" i="16"/>
  <c r="I1290" i="16"/>
  <c r="R2472" i="16"/>
  <c r="E2472" i="16"/>
  <c r="X2472" i="16" s="1"/>
  <c r="J2472" i="16"/>
  <c r="K64" i="10"/>
  <c r="D17" i="10"/>
  <c r="H1101" i="16"/>
  <c r="H1543" i="16"/>
  <c r="R1883" i="16"/>
  <c r="I1195" i="16"/>
  <c r="G1041" i="16"/>
  <c r="J1581" i="16"/>
  <c r="E1101" i="16"/>
  <c r="X1101" i="16" s="1"/>
  <c r="G1547" i="16"/>
  <c r="I2309" i="16"/>
  <c r="F2011" i="16"/>
  <c r="G1011" i="16"/>
  <c r="F1073" i="16"/>
  <c r="E1109" i="16"/>
  <c r="X1109" i="16" s="1"/>
  <c r="J1127" i="16"/>
  <c r="G1161" i="16"/>
  <c r="I1165" i="16"/>
  <c r="H1217" i="16"/>
  <c r="H1283" i="16"/>
  <c r="E1335" i="16"/>
  <c r="X1335" i="16" s="1"/>
  <c r="F1461" i="16"/>
  <c r="H1461" i="16"/>
  <c r="E1515" i="16"/>
  <c r="X1515" i="16" s="1"/>
  <c r="G1709" i="16"/>
  <c r="R1907" i="16"/>
  <c r="H1907" i="16"/>
  <c r="G1965" i="16"/>
  <c r="E1965" i="16"/>
  <c r="X1965" i="16" s="1"/>
  <c r="J2053" i="16"/>
  <c r="F2075" i="16"/>
  <c r="G2075" i="16"/>
  <c r="J2169" i="16"/>
  <c r="E2169" i="16"/>
  <c r="X2169" i="16" s="1"/>
  <c r="J2187" i="16"/>
  <c r="H2187" i="16"/>
  <c r="I2297" i="16"/>
  <c r="H1803" i="16"/>
  <c r="H1883" i="16"/>
  <c r="H1261" i="16"/>
  <c r="E1357" i="16"/>
  <c r="X1357" i="16" s="1"/>
  <c r="R1365" i="16"/>
  <c r="H2049" i="16"/>
  <c r="R1571" i="16"/>
  <c r="J1931" i="16"/>
  <c r="F1141" i="16"/>
  <c r="E2361" i="16"/>
  <c r="X2361" i="16" s="1"/>
  <c r="E1053" i="16"/>
  <c r="X1053" i="16" s="1"/>
  <c r="G1129" i="16"/>
  <c r="H1129" i="16"/>
  <c r="I1197" i="16"/>
  <c r="H1371" i="16"/>
  <c r="I1371" i="16"/>
  <c r="I1475" i="16"/>
  <c r="R1543" i="16"/>
  <c r="F1557" i="16"/>
  <c r="H1583" i="16"/>
  <c r="J1627" i="16"/>
  <c r="I1803" i="16"/>
  <c r="J1813" i="16"/>
  <c r="F1857" i="16"/>
  <c r="F1883" i="16"/>
  <c r="H1925" i="16"/>
  <c r="E1985" i="16"/>
  <c r="X1985" i="16" s="1"/>
  <c r="J1989" i="16"/>
  <c r="E2035" i="16"/>
  <c r="X2035" i="16" s="1"/>
  <c r="F2035" i="16"/>
  <c r="H2099" i="16"/>
  <c r="G2163" i="16"/>
  <c r="J2163" i="16"/>
  <c r="E2261" i="16"/>
  <c r="X2261" i="16" s="1"/>
  <c r="E2297" i="16"/>
  <c r="X2297" i="16" s="1"/>
  <c r="H2297" i="16"/>
  <c r="I2389" i="16"/>
  <c r="J2389" i="16"/>
  <c r="G2419" i="16"/>
  <c r="E2419" i="16"/>
  <c r="X2419" i="16" s="1"/>
  <c r="J2437" i="16"/>
  <c r="R2326" i="16"/>
  <c r="E1034" i="16"/>
  <c r="X1034" i="16" s="1"/>
  <c r="R1356" i="16"/>
  <c r="R1690" i="16"/>
  <c r="J1764" i="16"/>
  <c r="R1612" i="16"/>
  <c r="H1356" i="16"/>
  <c r="I1034" i="16"/>
  <c r="E1460" i="16"/>
  <c r="X1460" i="16" s="1"/>
  <c r="G1612" i="16"/>
  <c r="E1764" i="16"/>
  <c r="X1764" i="16" s="1"/>
  <c r="H2309" i="16"/>
  <c r="R1581" i="16"/>
  <c r="H1581" i="16"/>
  <c r="R1126" i="16"/>
  <c r="J1048" i="16"/>
  <c r="E1126" i="16"/>
  <c r="X1126" i="16" s="1"/>
  <c r="I1283" i="16"/>
  <c r="I1344" i="16"/>
  <c r="F1344" i="16"/>
  <c r="R1709" i="16"/>
  <c r="H1741" i="16"/>
  <c r="E1760" i="16"/>
  <c r="X1760" i="16" s="1"/>
  <c r="F1901" i="16"/>
  <c r="G2093" i="16"/>
  <c r="E2309" i="16"/>
  <c r="X2309" i="16" s="1"/>
  <c r="G2338" i="16"/>
  <c r="F2472" i="16"/>
  <c r="G1217" i="16"/>
  <c r="E2474" i="16"/>
  <c r="X2474" i="16" s="1"/>
  <c r="I2474" i="16"/>
  <c r="R2474" i="16"/>
  <c r="C17" i="10"/>
  <c r="F51" i="10"/>
  <c r="F53" i="10"/>
  <c r="H53" i="10" s="1"/>
  <c r="D53" i="10" s="1"/>
  <c r="F55" i="10"/>
  <c r="H55" i="10" s="1"/>
  <c r="D55" i="10" s="1"/>
  <c r="F56" i="10"/>
  <c r="H56" i="10" s="1"/>
  <c r="D56" i="10" s="1"/>
  <c r="F60" i="10"/>
  <c r="H60" i="10" s="1"/>
  <c r="F58" i="10"/>
  <c r="H58" i="10" s="1"/>
  <c r="D58" i="10" s="1"/>
  <c r="H50" i="10"/>
  <c r="D50" i="10" s="1"/>
  <c r="F59" i="10"/>
  <c r="H59" i="10" s="1"/>
  <c r="F54" i="10"/>
  <c r="H54" i="10" s="1"/>
  <c r="G1261" i="16"/>
  <c r="G2285" i="16"/>
  <c r="F2453" i="16"/>
  <c r="J1283" i="16"/>
  <c r="E1803" i="16"/>
  <c r="X1803" i="16" s="1"/>
  <c r="H1357" i="16"/>
  <c r="F1041" i="16"/>
  <c r="H1195" i="16"/>
  <c r="I1273" i="16"/>
  <c r="J2049" i="16"/>
  <c r="E1741" i="16"/>
  <c r="X1741" i="16" s="1"/>
  <c r="R1013" i="16"/>
  <c r="R1181" i="16"/>
  <c r="I1117" i="16"/>
  <c r="E1005" i="16"/>
  <c r="X1005" i="16" s="1"/>
  <c r="R1011" i="16"/>
  <c r="G1073" i="16"/>
  <c r="R1109" i="16"/>
  <c r="H1127" i="16"/>
  <c r="E1161" i="16"/>
  <c r="X1161" i="16" s="1"/>
  <c r="F1195" i="16"/>
  <c r="H1335" i="16"/>
  <c r="R1461" i="16"/>
  <c r="I1461" i="16"/>
  <c r="I1515" i="16"/>
  <c r="F1907" i="16"/>
  <c r="H1941" i="16"/>
  <c r="F1965" i="16"/>
  <c r="E2053" i="16"/>
  <c r="X2053" i="16" s="1"/>
  <c r="F2105" i="16"/>
  <c r="J2203" i="16"/>
  <c r="G2241" i="16"/>
  <c r="R1583" i="16"/>
  <c r="F1365" i="16"/>
  <c r="H2181" i="16"/>
  <c r="I2181" i="16"/>
  <c r="R2181" i="16"/>
  <c r="F1017" i="16"/>
  <c r="E2025" i="16"/>
  <c r="X2025" i="16" s="1"/>
  <c r="J2309" i="16"/>
  <c r="I1053" i="16"/>
  <c r="F1129" i="16"/>
  <c r="E1129" i="16"/>
  <c r="X1129" i="16" s="1"/>
  <c r="R1197" i="16"/>
  <c r="R1371" i="16"/>
  <c r="E1429" i="16"/>
  <c r="X1429" i="16" s="1"/>
  <c r="G1475" i="16"/>
  <c r="F1543" i="16"/>
  <c r="I1627" i="16"/>
  <c r="H1763" i="16"/>
  <c r="F1807" i="16"/>
  <c r="G1813" i="16"/>
  <c r="H1857" i="16"/>
  <c r="I1883" i="16"/>
  <c r="G1985" i="16"/>
  <c r="G2035" i="16"/>
  <c r="R2099" i="16"/>
  <c r="F2163" i="16"/>
  <c r="J2261" i="16"/>
  <c r="J2285" i="16"/>
  <c r="H2326" i="16"/>
  <c r="E2338" i="16"/>
  <c r="X2338" i="16" s="1"/>
  <c r="F1034" i="16"/>
  <c r="F1690" i="16"/>
  <c r="R1034" i="16"/>
  <c r="J1741" i="16"/>
  <c r="H1126" i="16"/>
  <c r="E2325" i="16"/>
  <c r="X2325" i="16" s="1"/>
  <c r="F1126" i="16"/>
  <c r="E1226" i="16"/>
  <c r="X1226" i="16" s="1"/>
  <c r="G1017" i="16"/>
  <c r="R1048" i="16"/>
  <c r="H1226" i="16"/>
  <c r="E1941" i="16"/>
  <c r="X1941" i="16" s="1"/>
  <c r="I2472" i="16"/>
  <c r="G2229" i="16"/>
  <c r="R2229" i="16"/>
  <c r="C45" i="10"/>
  <c r="G2235" i="16"/>
  <c r="F2235" i="16"/>
  <c r="J2235" i="16"/>
  <c r="H2235" i="16"/>
  <c r="C50" i="10"/>
  <c r="C15" i="10"/>
  <c r="E1329" i="16"/>
  <c r="X1329" i="16" s="1"/>
  <c r="I1329" i="16"/>
  <c r="I1479" i="16"/>
  <c r="G1479" i="16"/>
  <c r="H1479" i="16"/>
  <c r="E1479" i="16"/>
  <c r="X1479" i="16" s="1"/>
  <c r="G1258" i="16"/>
  <c r="E1258" i="16"/>
  <c r="X1258" i="16" s="1"/>
  <c r="J1258" i="16"/>
  <c r="I1258" i="16"/>
  <c r="H1258" i="16"/>
  <c r="R1258" i="16"/>
  <c r="F1258" i="16"/>
  <c r="J1411" i="16"/>
  <c r="G1411" i="16"/>
  <c r="H1411" i="16"/>
  <c r="E1411" i="16"/>
  <c r="X1411" i="16" s="1"/>
  <c r="F1411" i="16"/>
  <c r="I1451" i="16"/>
  <c r="E1451" i="16"/>
  <c r="X1451" i="16" s="1"/>
  <c r="H1451" i="16"/>
  <c r="R1451" i="16"/>
  <c r="R1530" i="16"/>
  <c r="J1530" i="16"/>
  <c r="H1530" i="16"/>
  <c r="J1754" i="16"/>
  <c r="F1754" i="16"/>
  <c r="R1754" i="16"/>
  <c r="I1754" i="16"/>
  <c r="I1878" i="16"/>
  <c r="F1878" i="16"/>
  <c r="H1878" i="16"/>
  <c r="E1878" i="16"/>
  <c r="X1878" i="16" s="1"/>
  <c r="J1878" i="16"/>
  <c r="R1878" i="16"/>
  <c r="R1958" i="16"/>
  <c r="F1958" i="16"/>
  <c r="E1958" i="16"/>
  <c r="X1958" i="16" s="1"/>
  <c r="H1958" i="16"/>
  <c r="J1958" i="16"/>
  <c r="I1958" i="16"/>
  <c r="E1002" i="16"/>
  <c r="X1002" i="16" s="1"/>
  <c r="I1002" i="16"/>
  <c r="F1002" i="16"/>
  <c r="R1002" i="16"/>
  <c r="J1002" i="16"/>
  <c r="H1002" i="16"/>
  <c r="G1327" i="16"/>
  <c r="J1327" i="16"/>
  <c r="I1327" i="16"/>
  <c r="R1327" i="16"/>
  <c r="G1643" i="16"/>
  <c r="H1643" i="16"/>
  <c r="G2361" i="16"/>
  <c r="I2361" i="16"/>
  <c r="F2361" i="16"/>
  <c r="E2130" i="16"/>
  <c r="X2130" i="16" s="1"/>
  <c r="I2130" i="16"/>
  <c r="F2130" i="16"/>
  <c r="J2130" i="16"/>
  <c r="H2130" i="16"/>
  <c r="R2130" i="16"/>
  <c r="R1014" i="16"/>
  <c r="I1014" i="16"/>
  <c r="F1014" i="16"/>
  <c r="E1014" i="16"/>
  <c r="X1014" i="16" s="1"/>
  <c r="J1014" i="16"/>
  <c r="H1014" i="16"/>
  <c r="H1383" i="16"/>
  <c r="R1383" i="16"/>
  <c r="J1383" i="16"/>
  <c r="I1383" i="16"/>
  <c r="F1383" i="16"/>
  <c r="J1639" i="16"/>
  <c r="E1639" i="16"/>
  <c r="X1639" i="16" s="1"/>
  <c r="F1854" i="16"/>
  <c r="H1854" i="16"/>
  <c r="J1854" i="16"/>
  <c r="R1854" i="16"/>
  <c r="I1854" i="16"/>
  <c r="E1854" i="16"/>
  <c r="X1854" i="16" s="1"/>
  <c r="I1052" i="16"/>
  <c r="R1052" i="16"/>
  <c r="F1052" i="16"/>
  <c r="H1052" i="16"/>
  <c r="J1052" i="16"/>
  <c r="E1052" i="16"/>
  <c r="X1052" i="16" s="1"/>
  <c r="E1331" i="16"/>
  <c r="X1331" i="16" s="1"/>
  <c r="F1331" i="16"/>
  <c r="F1571" i="16"/>
  <c r="H1571" i="16"/>
  <c r="I1571" i="16"/>
  <c r="E1594" i="16"/>
  <c r="X1594" i="16" s="1"/>
  <c r="R1594" i="16"/>
  <c r="F1594" i="16"/>
  <c r="H1594" i="16"/>
  <c r="J1594" i="16"/>
  <c r="I1594" i="16"/>
  <c r="F1675" i="16"/>
  <c r="R1675" i="16"/>
  <c r="E1675" i="16"/>
  <c r="X1675" i="16" s="1"/>
  <c r="F1451" i="16"/>
  <c r="H1067" i="16"/>
  <c r="E1571" i="16"/>
  <c r="X1571" i="16" s="1"/>
  <c r="R1135" i="16"/>
  <c r="F1135" i="16"/>
  <c r="H1223" i="16"/>
  <c r="J1337" i="16"/>
  <c r="J1387" i="16"/>
  <c r="E1525" i="16"/>
  <c r="X1525" i="16" s="1"/>
  <c r="R1639" i="16"/>
  <c r="J1675" i="16"/>
  <c r="G2105" i="16"/>
  <c r="R2113" i="16"/>
  <c r="I2113" i="16"/>
  <c r="J1653" i="16"/>
  <c r="F1479" i="16"/>
  <c r="G1571" i="16"/>
  <c r="G1429" i="16"/>
  <c r="I1763" i="16"/>
  <c r="I2221" i="16"/>
  <c r="I2453" i="16"/>
  <c r="E1754" i="16"/>
  <c r="X1754" i="16" s="1"/>
  <c r="G1754" i="16"/>
  <c r="I2325" i="16"/>
  <c r="H1092" i="16"/>
  <c r="F2325" i="16"/>
  <c r="G1703" i="16"/>
  <c r="I1703" i="16"/>
  <c r="R1703" i="16"/>
  <c r="J1703" i="16"/>
  <c r="F1216" i="16"/>
  <c r="J1216" i="16"/>
  <c r="E1216" i="16"/>
  <c r="X1216" i="16" s="1"/>
  <c r="I1216" i="16"/>
  <c r="R1216" i="16"/>
  <c r="G1216" i="16"/>
  <c r="H1216" i="16"/>
  <c r="I1235" i="16"/>
  <c r="H1235" i="16"/>
  <c r="H1322" i="16"/>
  <c r="J1322" i="16"/>
  <c r="I1322" i="16"/>
  <c r="G1455" i="16"/>
  <c r="J1455" i="16"/>
  <c r="H1455" i="16"/>
  <c r="J2018" i="16"/>
  <c r="I2018" i="16"/>
  <c r="R2018" i="16"/>
  <c r="G2018" i="16"/>
  <c r="H2018" i="16"/>
  <c r="F2018" i="16"/>
  <c r="E2018" i="16"/>
  <c r="X2018" i="16" s="1"/>
  <c r="E2082" i="16"/>
  <c r="X2082" i="16" s="1"/>
  <c r="I2082" i="16"/>
  <c r="F2082" i="16"/>
  <c r="J2082" i="16"/>
  <c r="H2082" i="16"/>
  <c r="R2082" i="16"/>
  <c r="G2146" i="16"/>
  <c r="H2146" i="16"/>
  <c r="J2146" i="16"/>
  <c r="I2146" i="16"/>
  <c r="R2146" i="16"/>
  <c r="E2146" i="16"/>
  <c r="X2146" i="16" s="1"/>
  <c r="F2146" i="16"/>
  <c r="H2274" i="16"/>
  <c r="E2274" i="16"/>
  <c r="X2274" i="16" s="1"/>
  <c r="I2274" i="16"/>
  <c r="G2274" i="16"/>
  <c r="R2274" i="16"/>
  <c r="J2274" i="16"/>
  <c r="F2274" i="16"/>
  <c r="H1484" i="16"/>
  <c r="I1484" i="16"/>
  <c r="J1484" i="16"/>
  <c r="R1484" i="16"/>
  <c r="I1730" i="16"/>
  <c r="G1730" i="16"/>
  <c r="E1730" i="16"/>
  <c r="X1730" i="16" s="1"/>
  <c r="J1730" i="16"/>
  <c r="F1730" i="16"/>
  <c r="E1755" i="16"/>
  <c r="X1755" i="16" s="1"/>
  <c r="R1755" i="16"/>
  <c r="F1755" i="16"/>
  <c r="J1755" i="16"/>
  <c r="F1894" i="16"/>
  <c r="H1894" i="16"/>
  <c r="R1894" i="16"/>
  <c r="E1894" i="16"/>
  <c r="X1894" i="16" s="1"/>
  <c r="J1894" i="16"/>
  <c r="I1894" i="16"/>
  <c r="R2022" i="16"/>
  <c r="I2022" i="16"/>
  <c r="E2022" i="16"/>
  <c r="X2022" i="16" s="1"/>
  <c r="J2022" i="16"/>
  <c r="F2022" i="16"/>
  <c r="H2022" i="16"/>
  <c r="R2046" i="16"/>
  <c r="H2046" i="16"/>
  <c r="I2046" i="16"/>
  <c r="F2046" i="16"/>
  <c r="J2046" i="16"/>
  <c r="E2046" i="16"/>
  <c r="X2046" i="16" s="1"/>
  <c r="F2150" i="16"/>
  <c r="I2150" i="16"/>
  <c r="J2150" i="16"/>
  <c r="G2150" i="16"/>
  <c r="E2150" i="16"/>
  <c r="X2150" i="16" s="1"/>
  <c r="R2150" i="16"/>
  <c r="H2150" i="16"/>
  <c r="R1466" i="16"/>
  <c r="J1466" i="16"/>
  <c r="F1466" i="16"/>
  <c r="G1466" i="16"/>
  <c r="I1466" i="16"/>
  <c r="E1466" i="16"/>
  <c r="X1466" i="16" s="1"/>
  <c r="H1466" i="16"/>
  <c r="G1551" i="16"/>
  <c r="F1551" i="16"/>
  <c r="E1551" i="16"/>
  <c r="X1551" i="16" s="1"/>
  <c r="H1551" i="16"/>
  <c r="H2041" i="16"/>
  <c r="R2041" i="16"/>
  <c r="I2041" i="16"/>
  <c r="F2166" i="16"/>
  <c r="J2166" i="16"/>
  <c r="I2166" i="16"/>
  <c r="H2166" i="16"/>
  <c r="E2166" i="16"/>
  <c r="X2166" i="16" s="1"/>
  <c r="R2166" i="16"/>
  <c r="I2178" i="16"/>
  <c r="J2178" i="16"/>
  <c r="E2178" i="16"/>
  <c r="X2178" i="16" s="1"/>
  <c r="G2178" i="16"/>
  <c r="H2178" i="16"/>
  <c r="I2194" i="16"/>
  <c r="H2194" i="16"/>
  <c r="R2194" i="16"/>
  <c r="E2194" i="16"/>
  <c r="X2194" i="16" s="1"/>
  <c r="J2194" i="16"/>
  <c r="G2194" i="16"/>
  <c r="F2194" i="16"/>
  <c r="G2306" i="16"/>
  <c r="R2306" i="16"/>
  <c r="I2306" i="16"/>
  <c r="E2306" i="16"/>
  <c r="X2306" i="16" s="1"/>
  <c r="J2306" i="16"/>
  <c r="F2306" i="16"/>
  <c r="H2306" i="16"/>
  <c r="J2214" i="16"/>
  <c r="F2214" i="16"/>
  <c r="I2214" i="16"/>
  <c r="R2214" i="16"/>
  <c r="E2214" i="16"/>
  <c r="X2214" i="16" s="1"/>
  <c r="H2214" i="16"/>
  <c r="F2241" i="16"/>
  <c r="R2241" i="16"/>
  <c r="H1962" i="16"/>
  <c r="I1962" i="16"/>
  <c r="J1962" i="16"/>
  <c r="F1962" i="16"/>
  <c r="E1962" i="16"/>
  <c r="X1962" i="16" s="1"/>
  <c r="R1962" i="16"/>
  <c r="R1974" i="16"/>
  <c r="H1974" i="16"/>
  <c r="G1974" i="16"/>
  <c r="J1974" i="16"/>
  <c r="E1974" i="16"/>
  <c r="X1974" i="16" s="1"/>
  <c r="F1974" i="16"/>
  <c r="I1974" i="16"/>
  <c r="F2227" i="16"/>
  <c r="I2227" i="16"/>
  <c r="G2227" i="16"/>
  <c r="J2227" i="16"/>
  <c r="R2227" i="16"/>
  <c r="I2242" i="16"/>
  <c r="R2242" i="16"/>
  <c r="G2242" i="16"/>
  <c r="F2242" i="16"/>
  <c r="E2242" i="16"/>
  <c r="X2242" i="16" s="1"/>
  <c r="H2242" i="16"/>
  <c r="J2242" i="16"/>
  <c r="H2086" i="16"/>
  <c r="R2086" i="16"/>
  <c r="J2086" i="16"/>
  <c r="F2086" i="16"/>
  <c r="I2086" i="16"/>
  <c r="E2086" i="16"/>
  <c r="X2086" i="16" s="1"/>
  <c r="I1001" i="16"/>
  <c r="R1001" i="16"/>
  <c r="J1001" i="16"/>
  <c r="R1308" i="16"/>
  <c r="F1308" i="16"/>
  <c r="H1308" i="16"/>
  <c r="J1308" i="16"/>
  <c r="I1308" i="16"/>
  <c r="E1308" i="16"/>
  <c r="X1308" i="16" s="1"/>
  <c r="R1830" i="16"/>
  <c r="J1830" i="16"/>
  <c r="F1830" i="16"/>
  <c r="I1830" i="16"/>
  <c r="H1830" i="16"/>
  <c r="E1830" i="16"/>
  <c r="X1830" i="16" s="1"/>
  <c r="I2345" i="16"/>
  <c r="J2345" i="16"/>
  <c r="E2345" i="16"/>
  <c r="X2345" i="16" s="1"/>
  <c r="G2345" i="16"/>
  <c r="G2379" i="16"/>
  <c r="F2379" i="16"/>
  <c r="I2379" i="16"/>
  <c r="J2379" i="16"/>
  <c r="H1858" i="16"/>
  <c r="J1858" i="16"/>
  <c r="E1858" i="16"/>
  <c r="X1858" i="16" s="1"/>
  <c r="F1858" i="16"/>
  <c r="I1858" i="16"/>
  <c r="I1618" i="16"/>
  <c r="F1618" i="16"/>
  <c r="R1618" i="16"/>
  <c r="E1618" i="16"/>
  <c r="X1618" i="16" s="1"/>
  <c r="H1618" i="16"/>
  <c r="J1618" i="16"/>
  <c r="F1032" i="16"/>
  <c r="I1032" i="16"/>
  <c r="H1032" i="16"/>
  <c r="J1032" i="16"/>
  <c r="R1032" i="16"/>
  <c r="E1032" i="16"/>
  <c r="X1032" i="16" s="1"/>
  <c r="I2241" i="16"/>
  <c r="F1221" i="16"/>
  <c r="E2379" i="16"/>
  <c r="X2379" i="16" s="1"/>
  <c r="F1453" i="16"/>
  <c r="H1029" i="16"/>
  <c r="G1135" i="16"/>
  <c r="J1223" i="16"/>
  <c r="E1235" i="16"/>
  <c r="X1235" i="16" s="1"/>
  <c r="I1269" i="16"/>
  <c r="H1293" i="16"/>
  <c r="R1387" i="16"/>
  <c r="F1525" i="16"/>
  <c r="J1525" i="16"/>
  <c r="H1679" i="16"/>
  <c r="F1941" i="16"/>
  <c r="J2059" i="16"/>
  <c r="J2113" i="16"/>
  <c r="F2117" i="16"/>
  <c r="E1455" i="16"/>
  <c r="X1455" i="16" s="1"/>
  <c r="J1125" i="16"/>
  <c r="E2227" i="16"/>
  <c r="X2227" i="16" s="1"/>
  <c r="H2345" i="16"/>
  <c r="E1549" i="16"/>
  <c r="X1549" i="16" s="1"/>
  <c r="J1861" i="16"/>
  <c r="H1001" i="16"/>
  <c r="R1053" i="16"/>
  <c r="G1197" i="16"/>
  <c r="G1285" i="16"/>
  <c r="J1429" i="16"/>
  <c r="E1603" i="16"/>
  <c r="X1603" i="16" s="1"/>
  <c r="H1627" i="16"/>
  <c r="G1767" i="16"/>
  <c r="E1771" i="16"/>
  <c r="X1771" i="16" s="1"/>
  <c r="J1807" i="16"/>
  <c r="R1857" i="16"/>
  <c r="J1857" i="16"/>
  <c r="G1877" i="16"/>
  <c r="G1921" i="16"/>
  <c r="G1925" i="16"/>
  <c r="J1985" i="16"/>
  <c r="F2069" i="16"/>
  <c r="F2261" i="16"/>
  <c r="I2291" i="16"/>
  <c r="F2315" i="16"/>
  <c r="G2425" i="16"/>
  <c r="R2425" i="16"/>
  <c r="J2453" i="16"/>
  <c r="F1530" i="16"/>
  <c r="H1754" i="16"/>
  <c r="I1092" i="16"/>
  <c r="E1176" i="16"/>
  <c r="X1176" i="16" s="1"/>
  <c r="J1453" i="16"/>
  <c r="R1549" i="16"/>
  <c r="I1685" i="16"/>
  <c r="G1861" i="16"/>
  <c r="H1989" i="16"/>
  <c r="H2325" i="16"/>
  <c r="R1415" i="16"/>
  <c r="H1415" i="16"/>
  <c r="G1415" i="16"/>
  <c r="E1415" i="16"/>
  <c r="X1415" i="16" s="1"/>
  <c r="F1415" i="16"/>
  <c r="F1822" i="16"/>
  <c r="E1822" i="16"/>
  <c r="X1822" i="16" s="1"/>
  <c r="J1822" i="16"/>
  <c r="I1822" i="16"/>
  <c r="R1822" i="16"/>
  <c r="H1822" i="16"/>
  <c r="G1822" i="16"/>
  <c r="F1886" i="16"/>
  <c r="E1886" i="16"/>
  <c r="X1886" i="16" s="1"/>
  <c r="R1886" i="16"/>
  <c r="I1886" i="16"/>
  <c r="J1886" i="16"/>
  <c r="H1886" i="16"/>
  <c r="G1886" i="16"/>
  <c r="J1950" i="16"/>
  <c r="E1950" i="16"/>
  <c r="X1950" i="16" s="1"/>
  <c r="I1950" i="16"/>
  <c r="G1950" i="16"/>
  <c r="R1950" i="16"/>
  <c r="F1950" i="16"/>
  <c r="H1950" i="16"/>
  <c r="F2438" i="16"/>
  <c r="I2438" i="16"/>
  <c r="J2438" i="16"/>
  <c r="R2438" i="16"/>
  <c r="H2438" i="16"/>
  <c r="E2438" i="16"/>
  <c r="X2438" i="16" s="1"/>
  <c r="E1498" i="16"/>
  <c r="X1498" i="16" s="1"/>
  <c r="J1498" i="16"/>
  <c r="R1498" i="16"/>
  <c r="F1498" i="16"/>
  <c r="H1498" i="16"/>
  <c r="I1498" i="16"/>
  <c r="H1539" i="16"/>
  <c r="J1539" i="16"/>
  <c r="R1539" i="16"/>
  <c r="G1539" i="16"/>
  <c r="I1539" i="16"/>
  <c r="G1579" i="16"/>
  <c r="J1579" i="16"/>
  <c r="F1579" i="16"/>
  <c r="I1579" i="16"/>
  <c r="E1942" i="16"/>
  <c r="X1942" i="16" s="1"/>
  <c r="F1942" i="16"/>
  <c r="I1942" i="16"/>
  <c r="J1942" i="16"/>
  <c r="H1942" i="16"/>
  <c r="R1942" i="16"/>
  <c r="I2338" i="16"/>
  <c r="F2338" i="16"/>
  <c r="E1918" i="16"/>
  <c r="X1918" i="16" s="1"/>
  <c r="J1918" i="16"/>
  <c r="F1918" i="16"/>
  <c r="R1918" i="16"/>
  <c r="I1918" i="16"/>
  <c r="H1918" i="16"/>
  <c r="G1931" i="16"/>
  <c r="I1931" i="16"/>
  <c r="F1931" i="16"/>
  <c r="E1931" i="16"/>
  <c r="X1931" i="16" s="1"/>
  <c r="I1910" i="16"/>
  <c r="F1910" i="16"/>
  <c r="J1910" i="16"/>
  <c r="E1910" i="16"/>
  <c r="X1910" i="16" s="1"/>
  <c r="R1910" i="16"/>
  <c r="H1910" i="16"/>
  <c r="R1961" i="16"/>
  <c r="I1961" i="16"/>
  <c r="I2011" i="16"/>
  <c r="E2011" i="16"/>
  <c r="X2011" i="16" s="1"/>
  <c r="H2011" i="16"/>
  <c r="G2011" i="16"/>
  <c r="G2267" i="16"/>
  <c r="I2267" i="16"/>
  <c r="E2267" i="16"/>
  <c r="X2267" i="16" s="1"/>
  <c r="F2110" i="16"/>
  <c r="H2110" i="16"/>
  <c r="E2110" i="16"/>
  <c r="X2110" i="16" s="1"/>
  <c r="J2110" i="16"/>
  <c r="I2110" i="16"/>
  <c r="R2110" i="16"/>
  <c r="G2123" i="16"/>
  <c r="E2123" i="16"/>
  <c r="X2123" i="16" s="1"/>
  <c r="R2123" i="16"/>
  <c r="F2123" i="16"/>
  <c r="I1047" i="16"/>
  <c r="R1047" i="16"/>
  <c r="H1047" i="16"/>
  <c r="R1380" i="16"/>
  <c r="I1380" i="16"/>
  <c r="J1380" i="16"/>
  <c r="E1380" i="16"/>
  <c r="X1380" i="16" s="1"/>
  <c r="F1380" i="16"/>
  <c r="H1380" i="16"/>
  <c r="R1391" i="16"/>
  <c r="E1391" i="16"/>
  <c r="X1391" i="16" s="1"/>
  <c r="G1391" i="16"/>
  <c r="J1391" i="16"/>
  <c r="J1423" i="16"/>
  <c r="F1423" i="16"/>
  <c r="H1423" i="16"/>
  <c r="I1423" i="16"/>
  <c r="G1603" i="16"/>
  <c r="F2102" i="16"/>
  <c r="J2102" i="16"/>
  <c r="H2102" i="16"/>
  <c r="I2102" i="16"/>
  <c r="J1041" i="16"/>
  <c r="R1041" i="16"/>
  <c r="I1041" i="16"/>
  <c r="E1041" i="16"/>
  <c r="X1041" i="16" s="1"/>
  <c r="E1070" i="16"/>
  <c r="X1070" i="16" s="1"/>
  <c r="J1070" i="16"/>
  <c r="H1070" i="16"/>
  <c r="I1070" i="16"/>
  <c r="F1070" i="16"/>
  <c r="R1070" i="16"/>
  <c r="G1356" i="16"/>
  <c r="E1356" i="16"/>
  <c r="X1356" i="16" s="1"/>
  <c r="I1356" i="16"/>
  <c r="G1639" i="16"/>
  <c r="G1052" i="16"/>
  <c r="F1088" i="16"/>
  <c r="I1088" i="16"/>
  <c r="J1088" i="16"/>
  <c r="E1088" i="16"/>
  <c r="X1088" i="16" s="1"/>
  <c r="R1088" i="16"/>
  <c r="H1088" i="16"/>
  <c r="R1562" i="16"/>
  <c r="E1562" i="16"/>
  <c r="X1562" i="16" s="1"/>
  <c r="H1562" i="16"/>
  <c r="R1588" i="16"/>
  <c r="F1588" i="16"/>
  <c r="E1588" i="16"/>
  <c r="X1588" i="16" s="1"/>
  <c r="I1588" i="16"/>
  <c r="J1588" i="16"/>
  <c r="I1849" i="16"/>
  <c r="H1849" i="16"/>
  <c r="J2386" i="16"/>
  <c r="I2386" i="16"/>
  <c r="H2386" i="16"/>
  <c r="R2386" i="16"/>
  <c r="F2386" i="16"/>
  <c r="E2386" i="16"/>
  <c r="X2386" i="16" s="1"/>
  <c r="I1351" i="16"/>
  <c r="E1351" i="16"/>
  <c r="X1351" i="16" s="1"/>
  <c r="F1607" i="16"/>
  <c r="R1607" i="16"/>
  <c r="H1835" i="16"/>
  <c r="I1835" i="16"/>
  <c r="F1835" i="16"/>
  <c r="E1835" i="16"/>
  <c r="X1835" i="16" s="1"/>
  <c r="R1835" i="16"/>
  <c r="J1835" i="16"/>
  <c r="G1483" i="16"/>
  <c r="E1483" i="16"/>
  <c r="X1483" i="16" s="1"/>
  <c r="J1483" i="16"/>
  <c r="I1930" i="16"/>
  <c r="R1930" i="16"/>
  <c r="F1930" i="16"/>
  <c r="H1930" i="16"/>
  <c r="G2402" i="16"/>
  <c r="I2402" i="16"/>
  <c r="E2402" i="16"/>
  <c r="X2402" i="16" s="1"/>
  <c r="J2402" i="16"/>
  <c r="F2402" i="16"/>
  <c r="R2402" i="16"/>
  <c r="G2203" i="16"/>
  <c r="F2203" i="16"/>
  <c r="R2203" i="16"/>
  <c r="I1519" i="16"/>
  <c r="E1519" i="16"/>
  <c r="X1519" i="16" s="1"/>
  <c r="H1519" i="16"/>
  <c r="R1519" i="16"/>
  <c r="J1519" i="16"/>
  <c r="J1995" i="16"/>
  <c r="F1995" i="16"/>
  <c r="G2139" i="16"/>
  <c r="E2139" i="16"/>
  <c r="X2139" i="16" s="1"/>
  <c r="H2139" i="16"/>
  <c r="J2139" i="16"/>
  <c r="G1653" i="16"/>
  <c r="E1653" i="16"/>
  <c r="X1653" i="16" s="1"/>
  <c r="F1035" i="16"/>
  <c r="H1035" i="16"/>
  <c r="I1419" i="16"/>
  <c r="F1419" i="16"/>
  <c r="R1419" i="16"/>
  <c r="H1419" i="16"/>
  <c r="F1818" i="16"/>
  <c r="J1818" i="16"/>
  <c r="E1818" i="16"/>
  <c r="X1818" i="16" s="1"/>
  <c r="I1818" i="16"/>
  <c r="H1818" i="16"/>
  <c r="R1818" i="16"/>
  <c r="E2358" i="16"/>
  <c r="X2358" i="16" s="1"/>
  <c r="R2358" i="16"/>
  <c r="F2358" i="16"/>
  <c r="H2358" i="16"/>
  <c r="I2358" i="16"/>
  <c r="J2358" i="16"/>
  <c r="I1639" i="16"/>
  <c r="H1675" i="16"/>
  <c r="F1653" i="16"/>
  <c r="G1451" i="16"/>
  <c r="I2139" i="16"/>
  <c r="G1029" i="16"/>
  <c r="E1165" i="16"/>
  <c r="X1165" i="16" s="1"/>
  <c r="F1223" i="16"/>
  <c r="F1293" i="16"/>
  <c r="R1337" i="16"/>
  <c r="H1387" i="16"/>
  <c r="H1525" i="16"/>
  <c r="E1643" i="16"/>
  <c r="X1643" i="16" s="1"/>
  <c r="G1941" i="16"/>
  <c r="R1995" i="16"/>
  <c r="E2203" i="16"/>
  <c r="X2203" i="16" s="1"/>
  <c r="H1639" i="16"/>
  <c r="H1331" i="16"/>
  <c r="R1067" i="16"/>
  <c r="R1411" i="16"/>
  <c r="R1035" i="16"/>
  <c r="F1483" i="16"/>
  <c r="E1383" i="16"/>
  <c r="X1383" i="16" s="1"/>
  <c r="I1331" i="16"/>
  <c r="G1589" i="16"/>
  <c r="R1589" i="16"/>
  <c r="I1603" i="16"/>
  <c r="G1627" i="16"/>
  <c r="H1807" i="16"/>
  <c r="F1921" i="16"/>
  <c r="H1921" i="16"/>
  <c r="E1925" i="16"/>
  <c r="X1925" i="16" s="1"/>
  <c r="I1925" i="16"/>
  <c r="F2285" i="16"/>
  <c r="E2453" i="16"/>
  <c r="X2453" i="16" s="1"/>
  <c r="G1530" i="16"/>
  <c r="E1930" i="16"/>
  <c r="X1930" i="16" s="1"/>
  <c r="I1549" i="16"/>
  <c r="H1549" i="16"/>
  <c r="R1861" i="16"/>
  <c r="E1316" i="16"/>
  <c r="X1316" i="16" s="1"/>
  <c r="J1316" i="16"/>
  <c r="F1316" i="16"/>
  <c r="I1316" i="16"/>
  <c r="H1316" i="16"/>
  <c r="R1316" i="16"/>
  <c r="H1602" i="16"/>
  <c r="R1602" i="16"/>
  <c r="E1602" i="16"/>
  <c r="X1602" i="16" s="1"/>
  <c r="J1602" i="16"/>
  <c r="I1602" i="16"/>
  <c r="F1602" i="16"/>
  <c r="G1347" i="16"/>
  <c r="H1347" i="16"/>
  <c r="E1347" i="16"/>
  <c r="X1347" i="16" s="1"/>
  <c r="H1647" i="16"/>
  <c r="I1647" i="16"/>
  <c r="J1647" i="16"/>
  <c r="F1647" i="16"/>
  <c r="E1647" i="16"/>
  <c r="X1647" i="16" s="1"/>
  <c r="H2453" i="16"/>
  <c r="R1235" i="16"/>
  <c r="I1807" i="16"/>
  <c r="J1397" i="16"/>
  <c r="H1037" i="16"/>
  <c r="R1309" i="16"/>
  <c r="G1181" i="16"/>
  <c r="J1479" i="16"/>
  <c r="R1551" i="16"/>
  <c r="F1279" i="16"/>
  <c r="R2139" i="16"/>
  <c r="E1001" i="16"/>
  <c r="X1001" i="16" s="1"/>
  <c r="E1073" i="16"/>
  <c r="X1073" i="16" s="1"/>
  <c r="H1073" i="16"/>
  <c r="G1109" i="16"/>
  <c r="J1109" i="16"/>
  <c r="E1135" i="16"/>
  <c r="X1135" i="16" s="1"/>
  <c r="E1337" i="16"/>
  <c r="X1337" i="16" s="1"/>
  <c r="J1351" i="16"/>
  <c r="E1387" i="16"/>
  <c r="X1387" i="16" s="1"/>
  <c r="H1485" i="16"/>
  <c r="I1485" i="16"/>
  <c r="I1643" i="16"/>
  <c r="R1643" i="16"/>
  <c r="E1679" i="16"/>
  <c r="X1679" i="16" s="1"/>
  <c r="I1995" i="16"/>
  <c r="R2105" i="16"/>
  <c r="E2113" i="16"/>
  <c r="X2113" i="16" s="1"/>
  <c r="E2425" i="16"/>
  <c r="X2425" i="16" s="1"/>
  <c r="E2291" i="16"/>
  <c r="X2291" i="16" s="1"/>
  <c r="H2105" i="16"/>
  <c r="J1261" i="16"/>
  <c r="R1429" i="16"/>
  <c r="H1309" i="16"/>
  <c r="R1479" i="16"/>
  <c r="G1419" i="16"/>
  <c r="R2325" i="16"/>
  <c r="F1327" i="16"/>
  <c r="F1347" i="16"/>
  <c r="I1483" i="16"/>
  <c r="G1053" i="16"/>
  <c r="F1163" i="16"/>
  <c r="E1163" i="16"/>
  <c r="X1163" i="16" s="1"/>
  <c r="E1197" i="16"/>
  <c r="X1197" i="16" s="1"/>
  <c r="R1253" i="16"/>
  <c r="R1261" i="16"/>
  <c r="G1331" i="16"/>
  <c r="E1397" i="16"/>
  <c r="X1397" i="16" s="1"/>
  <c r="R1397" i="16"/>
  <c r="F1589" i="16"/>
  <c r="J1589" i="16"/>
  <c r="R1603" i="16"/>
  <c r="I1607" i="16"/>
  <c r="I1653" i="16"/>
  <c r="J1685" i="16"/>
  <c r="H1699" i="16"/>
  <c r="E1699" i="16"/>
  <c r="X1699" i="16" s="1"/>
  <c r="G1763" i="16"/>
  <c r="G1771" i="16"/>
  <c r="E1921" i="16"/>
  <c r="X1921" i="16" s="1"/>
  <c r="R1925" i="16"/>
  <c r="F1985" i="16"/>
  <c r="G1989" i="16"/>
  <c r="J2221" i="16"/>
  <c r="H2285" i="16"/>
  <c r="F2291" i="16"/>
  <c r="G2315" i="16"/>
  <c r="E2443" i="16"/>
  <c r="X2443" i="16" s="1"/>
  <c r="R1322" i="16"/>
  <c r="G1858" i="16"/>
  <c r="F1484" i="16"/>
  <c r="R2345" i="16"/>
  <c r="F1067" i="16"/>
  <c r="I1067" i="16"/>
  <c r="H1017" i="16"/>
  <c r="F1092" i="16"/>
  <c r="R1453" i="16"/>
  <c r="I1073" i="16"/>
  <c r="I1525" i="16"/>
  <c r="F1763" i="16"/>
  <c r="J1771" i="16"/>
  <c r="J1331" i="16"/>
  <c r="R1329" i="16"/>
  <c r="G1329" i="16"/>
  <c r="H1285" i="16"/>
  <c r="J1419" i="16"/>
  <c r="H1327" i="16"/>
  <c r="E1035" i="16"/>
  <c r="X1035" i="16" s="1"/>
  <c r="J2325" i="16"/>
  <c r="I1017" i="16"/>
  <c r="H1483" i="16"/>
  <c r="I1551" i="16"/>
  <c r="G1067" i="16"/>
  <c r="H2361" i="16"/>
  <c r="G1549" i="16"/>
  <c r="F1109" i="16"/>
  <c r="F1157" i="16"/>
  <c r="G1165" i="16"/>
  <c r="I1223" i="16"/>
  <c r="J1235" i="16"/>
  <c r="R1269" i="16"/>
  <c r="G1293" i="16"/>
  <c r="J1317" i="16"/>
  <c r="G1337" i="16"/>
  <c r="G1351" i="16"/>
  <c r="I1387" i="16"/>
  <c r="J1485" i="16"/>
  <c r="J1643" i="16"/>
  <c r="I1675" i="16"/>
  <c r="G1679" i="16"/>
  <c r="R1679" i="16"/>
  <c r="R1941" i="16"/>
  <c r="I1941" i="16"/>
  <c r="H1995" i="16"/>
  <c r="H2059" i="16"/>
  <c r="J2105" i="16"/>
  <c r="H2113" i="16"/>
  <c r="I2117" i="16"/>
  <c r="H2117" i="16"/>
  <c r="I2203" i="16"/>
  <c r="G1519" i="16"/>
  <c r="H1333" i="16"/>
  <c r="H1653" i="16"/>
  <c r="F1189" i="16"/>
  <c r="E1419" i="16"/>
  <c r="X1419" i="16" s="1"/>
  <c r="J1013" i="16"/>
  <c r="I1455" i="16"/>
  <c r="I1347" i="16"/>
  <c r="R2361" i="16"/>
  <c r="R2379" i="16"/>
  <c r="H2227" i="16"/>
  <c r="F2345" i="16"/>
  <c r="J1549" i="16"/>
  <c r="F1519" i="16"/>
  <c r="E1861" i="16"/>
  <c r="X1861" i="16" s="1"/>
  <c r="J1061" i="16"/>
  <c r="I1077" i="16"/>
  <c r="I1163" i="16"/>
  <c r="I1397" i="16"/>
  <c r="F1429" i="16"/>
  <c r="H1603" i="16"/>
  <c r="H1607" i="16"/>
  <c r="J1607" i="16"/>
  <c r="R1627" i="16"/>
  <c r="R1685" i="16"/>
  <c r="E1763" i="16"/>
  <c r="X1763" i="16" s="1"/>
  <c r="R1763" i="16"/>
  <c r="H1767" i="16"/>
  <c r="F1771" i="16"/>
  <c r="G1807" i="16"/>
  <c r="G1857" i="16"/>
  <c r="J1877" i="16"/>
  <c r="F1877" i="16"/>
  <c r="R1921" i="16"/>
  <c r="J1925" i="16"/>
  <c r="I1985" i="16"/>
  <c r="E1989" i="16"/>
  <c r="X1989" i="16" s="1"/>
  <c r="H2069" i="16"/>
  <c r="G2221" i="16"/>
  <c r="R2221" i="16"/>
  <c r="E2241" i="16"/>
  <c r="X2241" i="16" s="1"/>
  <c r="H2261" i="16"/>
  <c r="I2285" i="16"/>
  <c r="R2285" i="16"/>
  <c r="I2443" i="16"/>
  <c r="E1322" i="16"/>
  <c r="X1322" i="16" s="1"/>
  <c r="G2082" i="16"/>
  <c r="R1730" i="16"/>
  <c r="I1530" i="16"/>
  <c r="E1327" i="16"/>
  <c r="X1327" i="16" s="1"/>
  <c r="F1861" i="16"/>
  <c r="I1176" i="16"/>
  <c r="J1092" i="16"/>
  <c r="R1279" i="16"/>
  <c r="J1017" i="16"/>
  <c r="H1176" i="16"/>
  <c r="I1279" i="16"/>
  <c r="G1453" i="16"/>
  <c r="H1861" i="16"/>
  <c r="G1130" i="16"/>
  <c r="J1130" i="16"/>
  <c r="R1130" i="16"/>
  <c r="I1130" i="16"/>
  <c r="F1130" i="16"/>
  <c r="E1130" i="16"/>
  <c r="X1130" i="16" s="1"/>
  <c r="H1130" i="16"/>
  <c r="I1554" i="16"/>
  <c r="F1554" i="16"/>
  <c r="J1554" i="16"/>
  <c r="R1554" i="16"/>
  <c r="E1554" i="16"/>
  <c r="X1554" i="16" s="1"/>
  <c r="H1554" i="16"/>
  <c r="G1835" i="16"/>
  <c r="J1300" i="16"/>
  <c r="H1300" i="16"/>
  <c r="E1300" i="16"/>
  <c r="X1300" i="16" s="1"/>
  <c r="R1300" i="16"/>
  <c r="G1300" i="16"/>
  <c r="I1300" i="16"/>
  <c r="F1300" i="16"/>
  <c r="G1583" i="16"/>
  <c r="F1583" i="16"/>
  <c r="G1878" i="16"/>
  <c r="G1930" i="16"/>
  <c r="G2006" i="16"/>
  <c r="E2006" i="16"/>
  <c r="X2006" i="16" s="1"/>
  <c r="F2006" i="16"/>
  <c r="J2006" i="16"/>
  <c r="H2006" i="16"/>
  <c r="R2006" i="16"/>
  <c r="I2006" i="16"/>
  <c r="H2070" i="16"/>
  <c r="J2070" i="16"/>
  <c r="F2070" i="16"/>
  <c r="E2070" i="16"/>
  <c r="X2070" i="16" s="1"/>
  <c r="I2070" i="16"/>
  <c r="G2070" i="16"/>
  <c r="R2070" i="16"/>
  <c r="F2134" i="16"/>
  <c r="G2134" i="16"/>
  <c r="E2134" i="16"/>
  <c r="X2134" i="16" s="1"/>
  <c r="I2134" i="16"/>
  <c r="H2134" i="16"/>
  <c r="J2134" i="16"/>
  <c r="R2134" i="16"/>
  <c r="I2210" i="16"/>
  <c r="G2210" i="16"/>
  <c r="R2210" i="16"/>
  <c r="H2210" i="16"/>
  <c r="J2326" i="16"/>
  <c r="F2326" i="16"/>
  <c r="E2326" i="16"/>
  <c r="X2326" i="16" s="1"/>
  <c r="F1511" i="16"/>
  <c r="I1511" i="16"/>
  <c r="G1511" i="16"/>
  <c r="R1511" i="16"/>
  <c r="E1511" i="16"/>
  <c r="X1511" i="16" s="1"/>
  <c r="H1740" i="16"/>
  <c r="E1740" i="16"/>
  <c r="X1740" i="16" s="1"/>
  <c r="F1740" i="16"/>
  <c r="G1740" i="16"/>
  <c r="I1740" i="16"/>
  <c r="H1764" i="16"/>
  <c r="G1764" i="16"/>
  <c r="G1897" i="16"/>
  <c r="H1897" i="16"/>
  <c r="F1897" i="16"/>
  <c r="H2025" i="16"/>
  <c r="J2025" i="16"/>
  <c r="F2025" i="16"/>
  <c r="F2049" i="16"/>
  <c r="G2049" i="16"/>
  <c r="I2049" i="16"/>
  <c r="E2049" i="16"/>
  <c r="X2049" i="16" s="1"/>
  <c r="I2187" i="16"/>
  <c r="F2187" i="16"/>
  <c r="I2278" i="16"/>
  <c r="J2278" i="16"/>
  <c r="H2278" i="16"/>
  <c r="E2278" i="16"/>
  <c r="X2278" i="16" s="1"/>
  <c r="F2278" i="16"/>
  <c r="G2278" i="16"/>
  <c r="R2278" i="16"/>
  <c r="J1460" i="16"/>
  <c r="R1460" i="16"/>
  <c r="I1460" i="16"/>
  <c r="G1460" i="16"/>
  <c r="R1515" i="16"/>
  <c r="G1515" i="16"/>
  <c r="R1547" i="16"/>
  <c r="F1547" i="16"/>
  <c r="H1547" i="16"/>
  <c r="E1547" i="16"/>
  <c r="X1547" i="16" s="1"/>
  <c r="E1690" i="16"/>
  <c r="X1690" i="16" s="1"/>
  <c r="I1690" i="16"/>
  <c r="G1958" i="16"/>
  <c r="R1982" i="16"/>
  <c r="J1982" i="16"/>
  <c r="H1982" i="16"/>
  <c r="E1982" i="16"/>
  <c r="X1982" i="16" s="1"/>
  <c r="I1982" i="16"/>
  <c r="F1982" i="16"/>
  <c r="G2217" i="16"/>
  <c r="H2217" i="16"/>
  <c r="I2217" i="16"/>
  <c r="F2217" i="16"/>
  <c r="I2002" i="16"/>
  <c r="J2002" i="16"/>
  <c r="H2002" i="16"/>
  <c r="F2002" i="16"/>
  <c r="R2002" i="16"/>
  <c r="G2002" i="16"/>
  <c r="E2002" i="16"/>
  <c r="X2002" i="16" s="1"/>
  <c r="I2230" i="16"/>
  <c r="J2230" i="16"/>
  <c r="F2230" i="16"/>
  <c r="H2230" i="16"/>
  <c r="R2230" i="16"/>
  <c r="E2230" i="16"/>
  <c r="X2230" i="16" s="1"/>
  <c r="G2230" i="16"/>
  <c r="H2089" i="16"/>
  <c r="J2089" i="16"/>
  <c r="I2089" i="16"/>
  <c r="G2089" i="16"/>
  <c r="G1001" i="16"/>
  <c r="F1160" i="16"/>
  <c r="H1160" i="16"/>
  <c r="I1160" i="16"/>
  <c r="R1160" i="16"/>
  <c r="G1308" i="16"/>
  <c r="J1312" i="16"/>
  <c r="I1312" i="16"/>
  <c r="F1312" i="16"/>
  <c r="R1312" i="16"/>
  <c r="E1312" i="16"/>
  <c r="X1312" i="16" s="1"/>
  <c r="H1312" i="16"/>
  <c r="G1830" i="16"/>
  <c r="R2369" i="16"/>
  <c r="J2369" i="16"/>
  <c r="G1002" i="16"/>
  <c r="F1846" i="16"/>
  <c r="J1846" i="16"/>
  <c r="E1846" i="16"/>
  <c r="X1846" i="16" s="1"/>
  <c r="R1846" i="16"/>
  <c r="I1846" i="16"/>
  <c r="H1846" i="16"/>
  <c r="H2114" i="16"/>
  <c r="J2114" i="16"/>
  <c r="I2114" i="16"/>
  <c r="R2114" i="16"/>
  <c r="E2114" i="16"/>
  <c r="X2114" i="16" s="1"/>
  <c r="F2114" i="16"/>
  <c r="G2130" i="16"/>
  <c r="G1014" i="16"/>
  <c r="R1098" i="16"/>
  <c r="H1098" i="16"/>
  <c r="E1142" i="16"/>
  <c r="X1142" i="16" s="1"/>
  <c r="I1142" i="16"/>
  <c r="J1142" i="16"/>
  <c r="R1142" i="16"/>
  <c r="F1142" i="16"/>
  <c r="H1142" i="16"/>
  <c r="H1180" i="16"/>
  <c r="F1180" i="16"/>
  <c r="E1180" i="16"/>
  <c r="X1180" i="16" s="1"/>
  <c r="R1180" i="16"/>
  <c r="I1180" i="16"/>
  <c r="J1180" i="16"/>
  <c r="G1180" i="16"/>
  <c r="J1236" i="16"/>
  <c r="H1236" i="16"/>
  <c r="R1236" i="16"/>
  <c r="I1236" i="16"/>
  <c r="F1236" i="16"/>
  <c r="E1236" i="16"/>
  <c r="X1236" i="16" s="1"/>
  <c r="G1602" i="16"/>
  <c r="F1612" i="16"/>
  <c r="E1612" i="16"/>
  <c r="X1612" i="16" s="1"/>
  <c r="J1612" i="16"/>
  <c r="G1854" i="16"/>
  <c r="E2370" i="16"/>
  <c r="X2370" i="16" s="1"/>
  <c r="R2370" i="16"/>
  <c r="H2370" i="16"/>
  <c r="I2370" i="16"/>
  <c r="J2370" i="16"/>
  <c r="F2370" i="16"/>
  <c r="G1818" i="16"/>
  <c r="R1101" i="16"/>
  <c r="E1029" i="16"/>
  <c r="X1029" i="16" s="1"/>
  <c r="J1157" i="16"/>
  <c r="J1165" i="16"/>
  <c r="G1205" i="16"/>
  <c r="G1269" i="16"/>
  <c r="J1293" i="16"/>
  <c r="R1293" i="16"/>
  <c r="H1317" i="16"/>
  <c r="R1037" i="16"/>
  <c r="E1125" i="16"/>
  <c r="X1125" i="16" s="1"/>
  <c r="F1061" i="16"/>
  <c r="G1077" i="16"/>
  <c r="H1077" i="16"/>
  <c r="J1253" i="16"/>
  <c r="G1061" i="16"/>
  <c r="J1205" i="16"/>
  <c r="I1317" i="16"/>
  <c r="H1229" i="16"/>
  <c r="H1157" i="16"/>
  <c r="R1165" i="16"/>
  <c r="H1165" i="16"/>
  <c r="E1205" i="16"/>
  <c r="X1205" i="16" s="1"/>
  <c r="F1269" i="16"/>
  <c r="E1269" i="16"/>
  <c r="X1269" i="16" s="1"/>
  <c r="I1293" i="16"/>
  <c r="R1317" i="16"/>
  <c r="I1061" i="16"/>
  <c r="J1077" i="16"/>
  <c r="E1253" i="16"/>
  <c r="X1253" i="16" s="1"/>
  <c r="G62" i="10"/>
  <c r="X297" i="16"/>
  <c r="X8" i="16"/>
  <c r="X18" i="16"/>
  <c r="X495" i="16"/>
  <c r="X159" i="16"/>
  <c r="X489" i="16"/>
  <c r="X236" i="16"/>
  <c r="X187" i="16"/>
  <c r="X228" i="16"/>
  <c r="X537" i="16"/>
  <c r="X417" i="16"/>
  <c r="X463" i="16"/>
  <c r="X423" i="16"/>
  <c r="X453" i="16"/>
  <c r="X196" i="16"/>
  <c r="X30" i="16"/>
  <c r="X34" i="16"/>
  <c r="X42" i="16"/>
  <c r="X80" i="16"/>
  <c r="X84" i="16"/>
  <c r="X92" i="16"/>
  <c r="X120" i="16"/>
  <c r="X146" i="16"/>
  <c r="X279" i="16"/>
  <c r="X391" i="16"/>
  <c r="X429" i="16"/>
  <c r="X467" i="16"/>
  <c r="X499" i="16"/>
  <c r="X351" i="16"/>
  <c r="X266" i="16"/>
  <c r="X244" i="16"/>
  <c r="X56" i="16"/>
  <c r="X82" i="16"/>
  <c r="X100" i="16"/>
  <c r="X167" i="16"/>
  <c r="X189" i="16"/>
  <c r="X246" i="16"/>
  <c r="X248" i="16"/>
  <c r="X301" i="16"/>
  <c r="X343" i="16"/>
  <c r="X375" i="16"/>
  <c r="X379" i="16"/>
  <c r="X443" i="16"/>
  <c r="X471" i="16"/>
  <c r="X497" i="16"/>
  <c r="X44" i="16"/>
  <c r="X230" i="16"/>
  <c r="X317" i="16"/>
  <c r="X321" i="16"/>
  <c r="X473" i="16"/>
  <c r="X485" i="16"/>
  <c r="X24" i="16"/>
  <c r="X427" i="16"/>
  <c r="X218" i="16"/>
  <c r="X232" i="16"/>
  <c r="X124" i="16"/>
  <c r="X281" i="16"/>
  <c r="X50" i="16"/>
  <c r="X60" i="16"/>
  <c r="X90" i="16"/>
  <c r="X114" i="16"/>
  <c r="X116" i="16"/>
  <c r="X128" i="16"/>
  <c r="X140" i="16"/>
  <c r="X173" i="16"/>
  <c r="X252" i="16"/>
  <c r="X260" i="16"/>
  <c r="X331" i="16"/>
  <c r="X385" i="16"/>
  <c r="X457" i="16"/>
  <c r="X323" i="16"/>
  <c r="X88" i="16"/>
  <c r="X258" i="16"/>
  <c r="X272" i="16"/>
  <c r="X293" i="16"/>
  <c r="X86" i="16"/>
  <c r="X393" i="16"/>
  <c r="X175" i="16"/>
  <c r="X299" i="16"/>
  <c r="X136" i="16"/>
  <c r="X541" i="16"/>
  <c r="X509" i="16"/>
  <c r="X313" i="16"/>
  <c r="X469" i="16"/>
  <c r="X74" i="16"/>
  <c r="X315" i="16"/>
  <c r="X36" i="16"/>
  <c r="X62" i="16"/>
  <c r="X66" i="16"/>
  <c r="X70" i="16"/>
  <c r="X98" i="16"/>
  <c r="X132" i="16"/>
  <c r="X165" i="16"/>
  <c r="X181" i="16"/>
  <c r="X208" i="16"/>
  <c r="X224" i="16"/>
  <c r="X277" i="16"/>
  <c r="X307" i="16"/>
  <c r="X349" i="16"/>
  <c r="X353" i="16"/>
  <c r="X511" i="16"/>
  <c r="X517" i="16"/>
  <c r="X48" i="16"/>
  <c r="X291" i="16"/>
  <c r="X270" i="16"/>
  <c r="X285" i="16"/>
  <c r="X10" i="16"/>
  <c r="X14" i="16"/>
  <c r="X76" i="16"/>
  <c r="X78" i="16"/>
  <c r="X155" i="16"/>
  <c r="X179" i="16"/>
  <c r="X183" i="16"/>
  <c r="X193" i="16"/>
  <c r="X198" i="16"/>
  <c r="X202" i="16"/>
  <c r="X210" i="16"/>
  <c r="X264" i="16"/>
  <c r="X305" i="16"/>
  <c r="X327" i="16"/>
  <c r="X411" i="16"/>
  <c r="X216" i="16"/>
  <c r="X96" i="16"/>
  <c r="X68" i="16"/>
  <c r="X519" i="16"/>
  <c r="X46" i="16"/>
  <c r="X234" i="16"/>
  <c r="X477" i="16"/>
  <c r="X161" i="16"/>
  <c r="X54" i="16"/>
  <c r="X58" i="16"/>
  <c r="X102" i="16"/>
  <c r="X138" i="16"/>
  <c r="X148" i="16"/>
  <c r="X163" i="16"/>
  <c r="X177" i="16"/>
  <c r="X191" i="16"/>
  <c r="X204" i="16"/>
  <c r="X242" i="16"/>
  <c r="X262" i="16"/>
  <c r="X289" i="16"/>
  <c r="X295" i="16"/>
  <c r="X303" i="16"/>
  <c r="X357" i="16"/>
  <c r="X377" i="16"/>
  <c r="X387" i="16"/>
  <c r="X437" i="16"/>
  <c r="X447" i="16"/>
  <c r="X475" i="16"/>
  <c r="X515" i="16"/>
  <c r="X455" i="16"/>
  <c r="X134" i="16"/>
  <c r="X433" i="16"/>
  <c r="X72" i="16"/>
  <c r="X527" i="16"/>
  <c r="X449" i="16"/>
  <c r="X431" i="16"/>
  <c r="X407" i="16"/>
  <c r="X421" i="16"/>
  <c r="X409" i="16"/>
  <c r="X493" i="16"/>
  <c r="X222" i="16"/>
  <c r="X319" i="16"/>
  <c r="X32" i="16"/>
  <c r="X106" i="16"/>
  <c r="X122" i="16"/>
  <c r="X130" i="16"/>
  <c r="X144" i="16"/>
  <c r="X200" i="16"/>
  <c r="X206" i="16"/>
  <c r="X275" i="16"/>
  <c r="X311" i="16"/>
  <c r="X355" i="16"/>
  <c r="X401" i="16"/>
  <c r="X405" i="16"/>
  <c r="X435" i="16"/>
  <c r="X441" i="16"/>
  <c r="X461" i="16"/>
  <c r="X507" i="16"/>
  <c r="X521" i="16"/>
  <c r="X425" i="16"/>
  <c r="X445" i="16"/>
  <c r="X483" i="16"/>
  <c r="X525" i="16"/>
  <c r="X5" i="16"/>
  <c r="G1013" i="16"/>
  <c r="H1013" i="16"/>
  <c r="I1013" i="16"/>
  <c r="E1013" i="16"/>
  <c r="X1013" i="16" s="1"/>
  <c r="F1074" i="16"/>
  <c r="E1074" i="16"/>
  <c r="X1074" i="16" s="1"/>
  <c r="J1074" i="16"/>
  <c r="G1074" i="16"/>
  <c r="H1074" i="16"/>
  <c r="R1074" i="16"/>
  <c r="I1074" i="16"/>
  <c r="G1141" i="16"/>
  <c r="R1141" i="16"/>
  <c r="E1141" i="16"/>
  <c r="X1141" i="16" s="1"/>
  <c r="H1141" i="16"/>
  <c r="I1141" i="16"/>
  <c r="H1202" i="16"/>
  <c r="I1202" i="16"/>
  <c r="R1202" i="16"/>
  <c r="J1202" i="16"/>
  <c r="F1202" i="16"/>
  <c r="G1202" i="16"/>
  <c r="E1202" i="16"/>
  <c r="X1202" i="16" s="1"/>
  <c r="E1330" i="16"/>
  <c r="X1330" i="16" s="1"/>
  <c r="F1330" i="16"/>
  <c r="I1330" i="16"/>
  <c r="R1330" i="16"/>
  <c r="G1330" i="16"/>
  <c r="H1330" i="16"/>
  <c r="J1330" i="16"/>
  <c r="G1037" i="16"/>
  <c r="J1037" i="16"/>
  <c r="F1037" i="16"/>
  <c r="G1101" i="16"/>
  <c r="I1101" i="16"/>
  <c r="F1101" i="16"/>
  <c r="F1229" i="16"/>
  <c r="R1229" i="16"/>
  <c r="I1229" i="16"/>
  <c r="G1229" i="16"/>
  <c r="J1229" i="16"/>
  <c r="R1029" i="16"/>
  <c r="F1029" i="16"/>
  <c r="I1029" i="16"/>
  <c r="I1154" i="16"/>
  <c r="J1154" i="16"/>
  <c r="G1154" i="16"/>
  <c r="H1154" i="16"/>
  <c r="E1154" i="16"/>
  <c r="X1154" i="16" s="1"/>
  <c r="F1154" i="16"/>
  <c r="R1154" i="16"/>
  <c r="I1285" i="16"/>
  <c r="E1285" i="16"/>
  <c r="X1285" i="16" s="1"/>
  <c r="F1285" i="16"/>
  <c r="G1125" i="16"/>
  <c r="F1125" i="16"/>
  <c r="H1125" i="16"/>
  <c r="I1125" i="16"/>
  <c r="H2008" i="16"/>
  <c r="R2008" i="16"/>
  <c r="F2008" i="16"/>
  <c r="E2008" i="16"/>
  <c r="X2008" i="16" s="1"/>
  <c r="G2008" i="16"/>
  <c r="J2008" i="16"/>
  <c r="I2008" i="16"/>
  <c r="F2024" i="16"/>
  <c r="E2024" i="16"/>
  <c r="X2024" i="16" s="1"/>
  <c r="R2024" i="16"/>
  <c r="H2024" i="16"/>
  <c r="G2024" i="16"/>
  <c r="I2024" i="16"/>
  <c r="J2024" i="16"/>
  <c r="G2040" i="16"/>
  <c r="F2040" i="16"/>
  <c r="J2040" i="16"/>
  <c r="R2040" i="16"/>
  <c r="E2040" i="16"/>
  <c r="X2040" i="16" s="1"/>
  <c r="H2040" i="16"/>
  <c r="I2040" i="16"/>
  <c r="E2056" i="16"/>
  <c r="X2056" i="16" s="1"/>
  <c r="H2056" i="16"/>
  <c r="I2056" i="16"/>
  <c r="F2056" i="16"/>
  <c r="R2056" i="16"/>
  <c r="G2056" i="16"/>
  <c r="J2056" i="16"/>
  <c r="H2072" i="16"/>
  <c r="J2072" i="16"/>
  <c r="G2072" i="16"/>
  <c r="F2072" i="16"/>
  <c r="R2072" i="16"/>
  <c r="I2072" i="16"/>
  <c r="E2072" i="16"/>
  <c r="X2072" i="16" s="1"/>
  <c r="G2088" i="16"/>
  <c r="R2088" i="16"/>
  <c r="E2088" i="16"/>
  <c r="X2088" i="16" s="1"/>
  <c r="J2088" i="16"/>
  <c r="F2088" i="16"/>
  <c r="I2088" i="16"/>
  <c r="H2088" i="16"/>
  <c r="F2104" i="16"/>
  <c r="E2104" i="16"/>
  <c r="X2104" i="16" s="1"/>
  <c r="G2104" i="16"/>
  <c r="R2104" i="16"/>
  <c r="J2104" i="16"/>
  <c r="H2104" i="16"/>
  <c r="I2104" i="16"/>
  <c r="G2120" i="16"/>
  <c r="J2120" i="16"/>
  <c r="F2120" i="16"/>
  <c r="I2120" i="16"/>
  <c r="R2120" i="16"/>
  <c r="E2120" i="16"/>
  <c r="X2120" i="16" s="1"/>
  <c r="H2120" i="16"/>
  <c r="R2136" i="16"/>
  <c r="G2136" i="16"/>
  <c r="F2136" i="16"/>
  <c r="I2136" i="16"/>
  <c r="H2136" i="16"/>
  <c r="E2136" i="16"/>
  <c r="X2136" i="16" s="1"/>
  <c r="J2136" i="16"/>
  <c r="G1146" i="16"/>
  <c r="J1146" i="16"/>
  <c r="H1146" i="16"/>
  <c r="F1146" i="16"/>
  <c r="E1146" i="16"/>
  <c r="X1146" i="16" s="1"/>
  <c r="R1146" i="16"/>
  <c r="I1146" i="16"/>
  <c r="G1082" i="16"/>
  <c r="I1082" i="16"/>
  <c r="J1082" i="16"/>
  <c r="H1082" i="16"/>
  <c r="R1082" i="16"/>
  <c r="F1082" i="16"/>
  <c r="E1082" i="16"/>
  <c r="X1082" i="16" s="1"/>
  <c r="H1338" i="16"/>
  <c r="R1338" i="16"/>
  <c r="I1338" i="16"/>
  <c r="E1338" i="16"/>
  <c r="X1338" i="16" s="1"/>
  <c r="J1338" i="16"/>
  <c r="F1338" i="16"/>
  <c r="G1338" i="16"/>
  <c r="I1354" i="16"/>
  <c r="G1354" i="16"/>
  <c r="E1354" i="16"/>
  <c r="X1354" i="16" s="1"/>
  <c r="F1354" i="16"/>
  <c r="J1354" i="16"/>
  <c r="H1354" i="16"/>
  <c r="R1354" i="16"/>
  <c r="G1370" i="16"/>
  <c r="F1370" i="16"/>
  <c r="J1370" i="16"/>
  <c r="R1370" i="16"/>
  <c r="I1370" i="16"/>
  <c r="H1370" i="16"/>
  <c r="E1370" i="16"/>
  <c r="X1370" i="16" s="1"/>
  <c r="R1386" i="16"/>
  <c r="I1386" i="16"/>
  <c r="E1386" i="16"/>
  <c r="X1386" i="16" s="1"/>
  <c r="F1386" i="16"/>
  <c r="H1386" i="16"/>
  <c r="J1386" i="16"/>
  <c r="G1386" i="16"/>
  <c r="G1402" i="16"/>
  <c r="J1402" i="16"/>
  <c r="E1402" i="16"/>
  <c r="X1402" i="16" s="1"/>
  <c r="F1402" i="16"/>
  <c r="R1402" i="16"/>
  <c r="I1402" i="16"/>
  <c r="H1402" i="16"/>
  <c r="E1418" i="16"/>
  <c r="X1418" i="16" s="1"/>
  <c r="G1418" i="16"/>
  <c r="F1418" i="16"/>
  <c r="J1418" i="16"/>
  <c r="H1418" i="16"/>
  <c r="R1418" i="16"/>
  <c r="I1418" i="16"/>
  <c r="J2160" i="16"/>
  <c r="I2160" i="16"/>
  <c r="G2160" i="16"/>
  <c r="H2160" i="16"/>
  <c r="R2160" i="16"/>
  <c r="E2160" i="16"/>
  <c r="X2160" i="16" s="1"/>
  <c r="F2160" i="16"/>
  <c r="I2176" i="16"/>
  <c r="H2176" i="16"/>
  <c r="G2176" i="16"/>
  <c r="J2176" i="16"/>
  <c r="R2176" i="16"/>
  <c r="E2176" i="16"/>
  <c r="X2176" i="16" s="1"/>
  <c r="F2176" i="16"/>
  <c r="H2192" i="16"/>
  <c r="G2192" i="16"/>
  <c r="E2192" i="16"/>
  <c r="X2192" i="16" s="1"/>
  <c r="J2192" i="16"/>
  <c r="R2192" i="16"/>
  <c r="F2192" i="16"/>
  <c r="I2192" i="16"/>
  <c r="E2208" i="16"/>
  <c r="X2208" i="16" s="1"/>
  <c r="R2208" i="16"/>
  <c r="I2208" i="16"/>
  <c r="H2208" i="16"/>
  <c r="F2208" i="16"/>
  <c r="J2208" i="16"/>
  <c r="G2208" i="16"/>
  <c r="H2224" i="16"/>
  <c r="G2224" i="16"/>
  <c r="E2224" i="16"/>
  <c r="X2224" i="16" s="1"/>
  <c r="I2224" i="16"/>
  <c r="J2224" i="16"/>
  <c r="R2224" i="16"/>
  <c r="F2224" i="16"/>
  <c r="H2296" i="16"/>
  <c r="F2296" i="16"/>
  <c r="E2296" i="16"/>
  <c r="X2296" i="16" s="1"/>
  <c r="R2296" i="16"/>
  <c r="I2296" i="16"/>
  <c r="J2296" i="16"/>
  <c r="G2296" i="16"/>
  <c r="I2312" i="16"/>
  <c r="J2312" i="16"/>
  <c r="R2312" i="16"/>
  <c r="E2312" i="16"/>
  <c r="X2312" i="16" s="1"/>
  <c r="G2312" i="16"/>
  <c r="H2312" i="16"/>
  <c r="F2312" i="16"/>
  <c r="F2328" i="16"/>
  <c r="I2328" i="16"/>
  <c r="R2328" i="16"/>
  <c r="J2328" i="16"/>
  <c r="E2328" i="16"/>
  <c r="X2328" i="16" s="1"/>
  <c r="G2328" i="16"/>
  <c r="H2328" i="16"/>
  <c r="F2432" i="16"/>
  <c r="G2432" i="16"/>
  <c r="J2432" i="16"/>
  <c r="H2432" i="16"/>
  <c r="E2432" i="16"/>
  <c r="X2432" i="16" s="1"/>
  <c r="I2432" i="16"/>
  <c r="R2432" i="16"/>
  <c r="R2270" i="16"/>
  <c r="F2270" i="16"/>
  <c r="H2270" i="16"/>
  <c r="G2270" i="16"/>
  <c r="E2270" i="16"/>
  <c r="X2270" i="16" s="1"/>
  <c r="I2270" i="16"/>
  <c r="J2270" i="16"/>
  <c r="G2302" i="16"/>
  <c r="R2302" i="16"/>
  <c r="J2302" i="16"/>
  <c r="H2302" i="16"/>
  <c r="I2302" i="16"/>
  <c r="F2302" i="16"/>
  <c r="E2302" i="16"/>
  <c r="X2302" i="16" s="1"/>
  <c r="F2406" i="16"/>
  <c r="J2406" i="16"/>
  <c r="E2406" i="16"/>
  <c r="X2406" i="16" s="1"/>
  <c r="I2406" i="16"/>
  <c r="H2406" i="16"/>
  <c r="R2406" i="16"/>
  <c r="I2430" i="16"/>
  <c r="G2430" i="16"/>
  <c r="F2430" i="16"/>
  <c r="E2430" i="16"/>
  <c r="X2430" i="16" s="1"/>
  <c r="H2430" i="16"/>
  <c r="R2430" i="16"/>
  <c r="J2430" i="16"/>
  <c r="H7" i="16"/>
  <c r="R7" i="16"/>
  <c r="G7" i="16"/>
  <c r="F7" i="16"/>
  <c r="F2298" i="16"/>
  <c r="R2298" i="16"/>
  <c r="G2298" i="16"/>
  <c r="H2298" i="16"/>
  <c r="J2298" i="16"/>
  <c r="I2298" i="16"/>
  <c r="E2298" i="16"/>
  <c r="X2298" i="16" s="1"/>
  <c r="I2322" i="16"/>
  <c r="H2322" i="16"/>
  <c r="E2322" i="16"/>
  <c r="X2322" i="16" s="1"/>
  <c r="J2322" i="16"/>
  <c r="R2322" i="16"/>
  <c r="F2322" i="16"/>
  <c r="R2434" i="16"/>
  <c r="J2434" i="16"/>
  <c r="H2434" i="16"/>
  <c r="E2434" i="16"/>
  <c r="X2434" i="16" s="1"/>
  <c r="F2434" i="16"/>
  <c r="I2434" i="16"/>
  <c r="E2450" i="16"/>
  <c r="X2450" i="16" s="1"/>
  <c r="I2450" i="16"/>
  <c r="J2450" i="16"/>
  <c r="F2450" i="16"/>
  <c r="H2450" i="16"/>
  <c r="R2450" i="16"/>
  <c r="I2036" i="16"/>
  <c r="H2036" i="16"/>
  <c r="E2036" i="16"/>
  <c r="X2036" i="16" s="1"/>
  <c r="J2036" i="16"/>
  <c r="F2036" i="16"/>
  <c r="R2036" i="16"/>
  <c r="F2060" i="16"/>
  <c r="H2060" i="16"/>
  <c r="R2060" i="16"/>
  <c r="J2060" i="16"/>
  <c r="E2060" i="16"/>
  <c r="X2060" i="16" s="1"/>
  <c r="I2060" i="16"/>
  <c r="I2100" i="16"/>
  <c r="J2100" i="16"/>
  <c r="E2100" i="16"/>
  <c r="X2100" i="16" s="1"/>
  <c r="G2100" i="16"/>
  <c r="R2100" i="16"/>
  <c r="F2100" i="16"/>
  <c r="H2100" i="16"/>
  <c r="J2124" i="16"/>
  <c r="R2124" i="16"/>
  <c r="E2124" i="16"/>
  <c r="X2124" i="16" s="1"/>
  <c r="I2124" i="16"/>
  <c r="F2124" i="16"/>
  <c r="H2124" i="16"/>
  <c r="I2164" i="16"/>
  <c r="G2164" i="16"/>
  <c r="F2164" i="16"/>
  <c r="R2164" i="16"/>
  <c r="H2164" i="16"/>
  <c r="E2164" i="16"/>
  <c r="X2164" i="16" s="1"/>
  <c r="J2164" i="16"/>
  <c r="H2204" i="16"/>
  <c r="J2204" i="16"/>
  <c r="R2204" i="16"/>
  <c r="E2204" i="16"/>
  <c r="X2204" i="16" s="1"/>
  <c r="F2204" i="16"/>
  <c r="I2204" i="16"/>
  <c r="G2204" i="16"/>
  <c r="J2220" i="16"/>
  <c r="E2220" i="16"/>
  <c r="X2220" i="16" s="1"/>
  <c r="F2220" i="16"/>
  <c r="H2220" i="16"/>
  <c r="R2220" i="16"/>
  <c r="I2220" i="16"/>
  <c r="J2228" i="16"/>
  <c r="R2228" i="16"/>
  <c r="H2228" i="16"/>
  <c r="E2228" i="16"/>
  <c r="X2228" i="16" s="1"/>
  <c r="I2228" i="16"/>
  <c r="F2228" i="16"/>
  <c r="R2244" i="16"/>
  <c r="E2244" i="16"/>
  <c r="X2244" i="16" s="1"/>
  <c r="H2244" i="16"/>
  <c r="I2244" i="16"/>
  <c r="J2244" i="16"/>
  <c r="F2244" i="16"/>
  <c r="J2308" i="16"/>
  <c r="I2308" i="16"/>
  <c r="E2308" i="16"/>
  <c r="X2308" i="16" s="1"/>
  <c r="R2308" i="16"/>
  <c r="F2308" i="16"/>
  <c r="H2308" i="16"/>
  <c r="R2332" i="16"/>
  <c r="F2332" i="16"/>
  <c r="I2332" i="16"/>
  <c r="E2332" i="16"/>
  <c r="X2332" i="16" s="1"/>
  <c r="H2332" i="16"/>
  <c r="J2332" i="16"/>
  <c r="J2348" i="16"/>
  <c r="F2348" i="16"/>
  <c r="I2348" i="16"/>
  <c r="R2348" i="16"/>
  <c r="E2348" i="16"/>
  <c r="X2348" i="16" s="1"/>
  <c r="H2348" i="16"/>
  <c r="G2348" i="16"/>
  <c r="E2364" i="16"/>
  <c r="X2364" i="16" s="1"/>
  <c r="G2364" i="16"/>
  <c r="I2364" i="16"/>
  <c r="J2364" i="16"/>
  <c r="R2364" i="16"/>
  <c r="H2364" i="16"/>
  <c r="F2364" i="16"/>
  <c r="I2380" i="16"/>
  <c r="E2380" i="16"/>
  <c r="X2380" i="16" s="1"/>
  <c r="J2380" i="16"/>
  <c r="F2380" i="16"/>
  <c r="G2380" i="16"/>
  <c r="R2380" i="16"/>
  <c r="H2380" i="16"/>
  <c r="E2428" i="16"/>
  <c r="X2428" i="16" s="1"/>
  <c r="R2428" i="16"/>
  <c r="H2428" i="16"/>
  <c r="J2428" i="16"/>
  <c r="F2428" i="16"/>
  <c r="I2428" i="16"/>
  <c r="H2452" i="16"/>
  <c r="E2452" i="16"/>
  <c r="X2452" i="16" s="1"/>
  <c r="I2452" i="16"/>
  <c r="J2452" i="16"/>
  <c r="F2452" i="16"/>
  <c r="R2452" i="16"/>
  <c r="I2460" i="16"/>
  <c r="J2460" i="16"/>
  <c r="R2460" i="16"/>
  <c r="F2460" i="16"/>
  <c r="H2460" i="16"/>
  <c r="E2460" i="16"/>
  <c r="X2460" i="16" s="1"/>
  <c r="F1253" i="16"/>
  <c r="H1253" i="16"/>
  <c r="R1285" i="16"/>
  <c r="F1117" i="16"/>
  <c r="J1117" i="16"/>
  <c r="H1117" i="16"/>
  <c r="E1117" i="16"/>
  <c r="X1117" i="16" s="1"/>
  <c r="E1181" i="16"/>
  <c r="X1181" i="16" s="1"/>
  <c r="I1181" i="16"/>
  <c r="J1181" i="16"/>
  <c r="H1181" i="16"/>
  <c r="G1245" i="16"/>
  <c r="H1245" i="16"/>
  <c r="E1245" i="16"/>
  <c r="X1245" i="16" s="1"/>
  <c r="R1245" i="16"/>
  <c r="I1245" i="16"/>
  <c r="J1245" i="16"/>
  <c r="I1309" i="16"/>
  <c r="G1309" i="16"/>
  <c r="F1309" i="16"/>
  <c r="R1042" i="16"/>
  <c r="H1042" i="16"/>
  <c r="E1042" i="16"/>
  <c r="X1042" i="16" s="1"/>
  <c r="G1042" i="16"/>
  <c r="I1042" i="16"/>
  <c r="J1042" i="16"/>
  <c r="F1042" i="16"/>
  <c r="R1170" i="16"/>
  <c r="F1170" i="16"/>
  <c r="G1170" i="16"/>
  <c r="H1170" i="16"/>
  <c r="E1170" i="16"/>
  <c r="X1170" i="16" s="1"/>
  <c r="I1170" i="16"/>
  <c r="J1170" i="16"/>
  <c r="J1237" i="16"/>
  <c r="R1237" i="16"/>
  <c r="F1237" i="16"/>
  <c r="H1237" i="16"/>
  <c r="E1237" i="16"/>
  <c r="X1237" i="16" s="1"/>
  <c r="J1298" i="16"/>
  <c r="H1298" i="16"/>
  <c r="F1298" i="16"/>
  <c r="R1298" i="16"/>
  <c r="G1298" i="16"/>
  <c r="E1298" i="16"/>
  <c r="X1298" i="16" s="1"/>
  <c r="I1298" i="16"/>
  <c r="H1050" i="16"/>
  <c r="F1050" i="16"/>
  <c r="I1050" i="16"/>
  <c r="G1050" i="16"/>
  <c r="E1050" i="16"/>
  <c r="X1050" i="16" s="1"/>
  <c r="J1050" i="16"/>
  <c r="R1050" i="16"/>
  <c r="R1114" i="16"/>
  <c r="E1114" i="16"/>
  <c r="X1114" i="16" s="1"/>
  <c r="F1114" i="16"/>
  <c r="I1114" i="16"/>
  <c r="H1114" i="16"/>
  <c r="J1114" i="16"/>
  <c r="G1114" i="16"/>
  <c r="R1178" i="16"/>
  <c r="I1178" i="16"/>
  <c r="H1178" i="16"/>
  <c r="J1178" i="16"/>
  <c r="F1178" i="16"/>
  <c r="E1178" i="16"/>
  <c r="X1178" i="16" s="1"/>
  <c r="G1178" i="16"/>
  <c r="R1242" i="16"/>
  <c r="F1242" i="16"/>
  <c r="I1242" i="16"/>
  <c r="G1242" i="16"/>
  <c r="H1242" i="16"/>
  <c r="E1242" i="16"/>
  <c r="X1242" i="16" s="1"/>
  <c r="J1242" i="16"/>
  <c r="J1306" i="16"/>
  <c r="E1306" i="16"/>
  <c r="X1306" i="16" s="1"/>
  <c r="I1306" i="16"/>
  <c r="H1306" i="16"/>
  <c r="R1306" i="16"/>
  <c r="F1306" i="16"/>
  <c r="G1306" i="16"/>
  <c r="G1350" i="16"/>
  <c r="E1350" i="16"/>
  <c r="X1350" i="16" s="1"/>
  <c r="J1350" i="16"/>
  <c r="R1350" i="16"/>
  <c r="F1350" i="16"/>
  <c r="H1350" i="16"/>
  <c r="I1350" i="16"/>
  <c r="G1366" i="16"/>
  <c r="F1366" i="16"/>
  <c r="I1366" i="16"/>
  <c r="H1366" i="16"/>
  <c r="E1366" i="16"/>
  <c r="X1366" i="16" s="1"/>
  <c r="R1366" i="16"/>
  <c r="J1366" i="16"/>
  <c r="F1382" i="16"/>
  <c r="I1382" i="16"/>
  <c r="H1382" i="16"/>
  <c r="G1382" i="16"/>
  <c r="J1382" i="16"/>
  <c r="E1382" i="16"/>
  <c r="X1382" i="16" s="1"/>
  <c r="R1382" i="16"/>
  <c r="H1398" i="16"/>
  <c r="G1398" i="16"/>
  <c r="J1398" i="16"/>
  <c r="I1398" i="16"/>
  <c r="E1398" i="16"/>
  <c r="X1398" i="16" s="1"/>
  <c r="R1398" i="16"/>
  <c r="F1398" i="16"/>
  <c r="G1414" i="16"/>
  <c r="E1414" i="16"/>
  <c r="X1414" i="16" s="1"/>
  <c r="F1414" i="16"/>
  <c r="I1414" i="16"/>
  <c r="R1414" i="16"/>
  <c r="H1414" i="16"/>
  <c r="J1414" i="16"/>
  <c r="R1090" i="16"/>
  <c r="I1090" i="16"/>
  <c r="E1090" i="16"/>
  <c r="X1090" i="16" s="1"/>
  <c r="J1090" i="16"/>
  <c r="F1090" i="16"/>
  <c r="G1090" i="16"/>
  <c r="H1090" i="16"/>
  <c r="G1221" i="16"/>
  <c r="I1221" i="16"/>
  <c r="J1221" i="16"/>
  <c r="E1221" i="16"/>
  <c r="X1221" i="16" s="1"/>
  <c r="F1186" i="16"/>
  <c r="H1186" i="16"/>
  <c r="E1186" i="16"/>
  <c r="X1186" i="16" s="1"/>
  <c r="J1186" i="16"/>
  <c r="R1186" i="16"/>
  <c r="G1186" i="16"/>
  <c r="I1186" i="16"/>
  <c r="R2000" i="16"/>
  <c r="H2000" i="16"/>
  <c r="I2000" i="16"/>
  <c r="J2000" i="16"/>
  <c r="E2000" i="16"/>
  <c r="X2000" i="16" s="1"/>
  <c r="F2000" i="16"/>
  <c r="F15" i="16"/>
  <c r="H15" i="16"/>
  <c r="R15" i="16"/>
  <c r="G15" i="16"/>
  <c r="G31" i="16"/>
  <c r="R31" i="16"/>
  <c r="F31" i="16"/>
  <c r="H31" i="16"/>
  <c r="H47" i="16"/>
  <c r="R47" i="16"/>
  <c r="G47" i="16"/>
  <c r="F47" i="16"/>
  <c r="R63" i="16"/>
  <c r="F63" i="16"/>
  <c r="H63" i="16"/>
  <c r="G63" i="16"/>
  <c r="H79" i="16"/>
  <c r="R79" i="16"/>
  <c r="G79" i="16"/>
  <c r="F79" i="16"/>
  <c r="H95" i="16"/>
  <c r="G95" i="16"/>
  <c r="R95" i="16"/>
  <c r="F95" i="16"/>
  <c r="H111" i="16"/>
  <c r="F111" i="16"/>
  <c r="R111" i="16"/>
  <c r="G111" i="16"/>
  <c r="F127" i="16"/>
  <c r="G127" i="16"/>
  <c r="R127" i="16"/>
  <c r="H127" i="16"/>
  <c r="R143" i="16"/>
  <c r="F143" i="16"/>
  <c r="G143" i="16"/>
  <c r="H143" i="16"/>
  <c r="R152" i="16"/>
  <c r="H152" i="16"/>
  <c r="F152" i="16"/>
  <c r="G152" i="16"/>
  <c r="R168" i="16"/>
  <c r="F168" i="16"/>
  <c r="H168" i="16"/>
  <c r="G168" i="16"/>
  <c r="G1005" i="16"/>
  <c r="H1005" i="16"/>
  <c r="F1005" i="16"/>
  <c r="I1005" i="16"/>
  <c r="F1127" i="16"/>
  <c r="G1127" i="16"/>
  <c r="E1127" i="16"/>
  <c r="X1127" i="16" s="1"/>
  <c r="H1319" i="16"/>
  <c r="F1319" i="16"/>
  <c r="R1319" i="16"/>
  <c r="J1319" i="16"/>
  <c r="E1319" i="16"/>
  <c r="X1319" i="16" s="1"/>
  <c r="E1906" i="16"/>
  <c r="X1906" i="16" s="1"/>
  <c r="R1906" i="16"/>
  <c r="I1906" i="16"/>
  <c r="F1906" i="16"/>
  <c r="J1906" i="16"/>
  <c r="H1906" i="16"/>
  <c r="I2240" i="16"/>
  <c r="H2240" i="16"/>
  <c r="R2240" i="16"/>
  <c r="G2240" i="16"/>
  <c r="E2240" i="16"/>
  <c r="X2240" i="16" s="1"/>
  <c r="F2240" i="16"/>
  <c r="J2240" i="16"/>
  <c r="F2256" i="16"/>
  <c r="I2256" i="16"/>
  <c r="R2256" i="16"/>
  <c r="E2256" i="16"/>
  <c r="X2256" i="16" s="1"/>
  <c r="H2256" i="16"/>
  <c r="G2256" i="16"/>
  <c r="J2256" i="16"/>
  <c r="F2272" i="16"/>
  <c r="E2272" i="16"/>
  <c r="X2272" i="16" s="1"/>
  <c r="H2272" i="16"/>
  <c r="I2272" i="16"/>
  <c r="J2272" i="16"/>
  <c r="R2272" i="16"/>
  <c r="G2272" i="16"/>
  <c r="F2288" i="16"/>
  <c r="J2288" i="16"/>
  <c r="R2288" i="16"/>
  <c r="I2288" i="16"/>
  <c r="H2288" i="16"/>
  <c r="E2288" i="16"/>
  <c r="X2288" i="16" s="1"/>
  <c r="R2344" i="16"/>
  <c r="H2344" i="16"/>
  <c r="I2344" i="16"/>
  <c r="E2344" i="16"/>
  <c r="X2344" i="16" s="1"/>
  <c r="G2344" i="16"/>
  <c r="J2344" i="16"/>
  <c r="F2344" i="16"/>
  <c r="G2360" i="16"/>
  <c r="I2360" i="16"/>
  <c r="F2360" i="16"/>
  <c r="R2360" i="16"/>
  <c r="E2360" i="16"/>
  <c r="X2360" i="16" s="1"/>
  <c r="H2360" i="16"/>
  <c r="J2360" i="16"/>
  <c r="H2376" i="16"/>
  <c r="E2376" i="16"/>
  <c r="X2376" i="16" s="1"/>
  <c r="I2376" i="16"/>
  <c r="F2376" i="16"/>
  <c r="R2376" i="16"/>
  <c r="G2376" i="16"/>
  <c r="J2376" i="16"/>
  <c r="F2392" i="16"/>
  <c r="H2392" i="16"/>
  <c r="G2392" i="16"/>
  <c r="J2392" i="16"/>
  <c r="R2392" i="16"/>
  <c r="E2392" i="16"/>
  <c r="X2392" i="16" s="1"/>
  <c r="I2392" i="16"/>
  <c r="G2408" i="16"/>
  <c r="I2408" i="16"/>
  <c r="E2408" i="16"/>
  <c r="X2408" i="16" s="1"/>
  <c r="J2408" i="16"/>
  <c r="R2408" i="16"/>
  <c r="H2408" i="16"/>
  <c r="F2408" i="16"/>
  <c r="I2424" i="16"/>
  <c r="R2424" i="16"/>
  <c r="E2424" i="16"/>
  <c r="X2424" i="16" s="1"/>
  <c r="H2424" i="16"/>
  <c r="F2424" i="16"/>
  <c r="J2424" i="16"/>
  <c r="F2448" i="16"/>
  <c r="R2448" i="16"/>
  <c r="H2448" i="16"/>
  <c r="I2448" i="16"/>
  <c r="J2448" i="16"/>
  <c r="G2448" i="16"/>
  <c r="E2448" i="16"/>
  <c r="X2448" i="16" s="1"/>
  <c r="J2464" i="16"/>
  <c r="F2464" i="16"/>
  <c r="H2464" i="16"/>
  <c r="I2464" i="16"/>
  <c r="E2464" i="16"/>
  <c r="X2464" i="16" s="1"/>
  <c r="R2464" i="16"/>
  <c r="G2464" i="16"/>
  <c r="J2174" i="16"/>
  <c r="E2174" i="16"/>
  <c r="X2174" i="16" s="1"/>
  <c r="F2174" i="16"/>
  <c r="R2174" i="16"/>
  <c r="I2174" i="16"/>
  <c r="G2174" i="16"/>
  <c r="H2174" i="16"/>
  <c r="J2206" i="16"/>
  <c r="I2206" i="16"/>
  <c r="R2206" i="16"/>
  <c r="H2206" i="16"/>
  <c r="E2206" i="16"/>
  <c r="X2206" i="16" s="1"/>
  <c r="F2206" i="16"/>
  <c r="G2206" i="16"/>
  <c r="E2238" i="16"/>
  <c r="X2238" i="16" s="1"/>
  <c r="H2238" i="16"/>
  <c r="J2238" i="16"/>
  <c r="R2238" i="16"/>
  <c r="F2238" i="16"/>
  <c r="I2238" i="16"/>
  <c r="J2342" i="16"/>
  <c r="E2342" i="16"/>
  <c r="X2342" i="16" s="1"/>
  <c r="R2342" i="16"/>
  <c r="H2342" i="16"/>
  <c r="I2342" i="16"/>
  <c r="F2342" i="16"/>
  <c r="F2366" i="16"/>
  <c r="I2366" i="16"/>
  <c r="E2366" i="16"/>
  <c r="X2366" i="16" s="1"/>
  <c r="J2366" i="16"/>
  <c r="G2366" i="16"/>
  <c r="H2366" i="16"/>
  <c r="R2366" i="16"/>
  <c r="E2398" i="16"/>
  <c r="X2398" i="16" s="1"/>
  <c r="J2398" i="16"/>
  <c r="R2398" i="16"/>
  <c r="I2398" i="16"/>
  <c r="F2398" i="16"/>
  <c r="H2398" i="16"/>
  <c r="G2406" i="16"/>
  <c r="F2462" i="16"/>
  <c r="E2462" i="16"/>
  <c r="X2462" i="16" s="1"/>
  <c r="H2462" i="16"/>
  <c r="G2462" i="16"/>
  <c r="R2462" i="16"/>
  <c r="I2462" i="16"/>
  <c r="J2462" i="16"/>
  <c r="J2154" i="16"/>
  <c r="G2154" i="16"/>
  <c r="F2154" i="16"/>
  <c r="H2154" i="16"/>
  <c r="R2154" i="16"/>
  <c r="E2154" i="16"/>
  <c r="X2154" i="16" s="1"/>
  <c r="I2154" i="16"/>
  <c r="H2186" i="16"/>
  <c r="R2186" i="16"/>
  <c r="F2186" i="16"/>
  <c r="J2186" i="16"/>
  <c r="E2186" i="16"/>
  <c r="X2186" i="16" s="1"/>
  <c r="I2186" i="16"/>
  <c r="G2186" i="16"/>
  <c r="G2234" i="16"/>
  <c r="E2234" i="16"/>
  <c r="X2234" i="16" s="1"/>
  <c r="H2234" i="16"/>
  <c r="R2234" i="16"/>
  <c r="J2234" i="16"/>
  <c r="I2234" i="16"/>
  <c r="F2234" i="16"/>
  <c r="E2266" i="16"/>
  <c r="X2266" i="16" s="1"/>
  <c r="G2266" i="16"/>
  <c r="I2266" i="16"/>
  <c r="F2266" i="16"/>
  <c r="R2266" i="16"/>
  <c r="H2266" i="16"/>
  <c r="J2266" i="16"/>
  <c r="G2322" i="16"/>
  <c r="F2378" i="16"/>
  <c r="J2378" i="16"/>
  <c r="R2378" i="16"/>
  <c r="G2378" i="16"/>
  <c r="I2378" i="16"/>
  <c r="H2378" i="16"/>
  <c r="E2378" i="16"/>
  <c r="X2378" i="16" s="1"/>
  <c r="G2410" i="16"/>
  <c r="F2410" i="16"/>
  <c r="I2410" i="16"/>
  <c r="E2410" i="16"/>
  <c r="X2410" i="16" s="1"/>
  <c r="R2410" i="16"/>
  <c r="J2410" i="16"/>
  <c r="H2410" i="16"/>
  <c r="J2426" i="16"/>
  <c r="H2426" i="16"/>
  <c r="R2426" i="16"/>
  <c r="E2426" i="16"/>
  <c r="X2426" i="16" s="1"/>
  <c r="I2426" i="16"/>
  <c r="F2426" i="16"/>
  <c r="G2434" i="16"/>
  <c r="G2450" i="16"/>
  <c r="E2466" i="16"/>
  <c r="X2466" i="16" s="1"/>
  <c r="R2466" i="16"/>
  <c r="H2466" i="16"/>
  <c r="F2466" i="16"/>
  <c r="J2466" i="16"/>
  <c r="I2466" i="16"/>
  <c r="J1250" i="16"/>
  <c r="F1250" i="16"/>
  <c r="H1250" i="16"/>
  <c r="R1250" i="16"/>
  <c r="I1250" i="16"/>
  <c r="G1250" i="16"/>
  <c r="E1250" i="16"/>
  <c r="X1250" i="16" s="1"/>
  <c r="H2004" i="16"/>
  <c r="G2004" i="16"/>
  <c r="J2004" i="16"/>
  <c r="F2004" i="16"/>
  <c r="I2004" i="16"/>
  <c r="R2004" i="16"/>
  <c r="E2004" i="16"/>
  <c r="X2004" i="16" s="1"/>
  <c r="R2028" i="16"/>
  <c r="E2028" i="16"/>
  <c r="X2028" i="16" s="1"/>
  <c r="J2028" i="16"/>
  <c r="I2028" i="16"/>
  <c r="F2028" i="16"/>
  <c r="H2028" i="16"/>
  <c r="I2052" i="16"/>
  <c r="J2052" i="16"/>
  <c r="E2052" i="16"/>
  <c r="X2052" i="16" s="1"/>
  <c r="F2052" i="16"/>
  <c r="R2052" i="16"/>
  <c r="H2052" i="16"/>
  <c r="H2076" i="16"/>
  <c r="J2076" i="16"/>
  <c r="F2076" i="16"/>
  <c r="I2076" i="16"/>
  <c r="R2076" i="16"/>
  <c r="E2076" i="16"/>
  <c r="X2076" i="16" s="1"/>
  <c r="J2116" i="16"/>
  <c r="E2116" i="16"/>
  <c r="X2116" i="16" s="1"/>
  <c r="I2116" i="16"/>
  <c r="R2116" i="16"/>
  <c r="G2116" i="16"/>
  <c r="F2116" i="16"/>
  <c r="H2116" i="16"/>
  <c r="H2140" i="16"/>
  <c r="I2140" i="16"/>
  <c r="F2140" i="16"/>
  <c r="E2140" i="16"/>
  <c r="X2140" i="16" s="1"/>
  <c r="J2140" i="16"/>
  <c r="R2140" i="16"/>
  <c r="F2156" i="16"/>
  <c r="E2156" i="16"/>
  <c r="X2156" i="16" s="1"/>
  <c r="I2156" i="16"/>
  <c r="H2156" i="16"/>
  <c r="R2156" i="16"/>
  <c r="J2156" i="16"/>
  <c r="H2180" i="16"/>
  <c r="J2180" i="16"/>
  <c r="R2180" i="16"/>
  <c r="E2180" i="16"/>
  <c r="X2180" i="16" s="1"/>
  <c r="I2180" i="16"/>
  <c r="F2180" i="16"/>
  <c r="G2220" i="16"/>
  <c r="G2244" i="16"/>
  <c r="J2268" i="16"/>
  <c r="F2268" i="16"/>
  <c r="H2268" i="16"/>
  <c r="I2268" i="16"/>
  <c r="E2268" i="16"/>
  <c r="X2268" i="16" s="1"/>
  <c r="R2268" i="16"/>
  <c r="I2284" i="16"/>
  <c r="J2284" i="16"/>
  <c r="G2284" i="16"/>
  <c r="E2284" i="16"/>
  <c r="X2284" i="16" s="1"/>
  <c r="H2284" i="16"/>
  <c r="R2284" i="16"/>
  <c r="F2284" i="16"/>
  <c r="F2300" i="16"/>
  <c r="R2300" i="16"/>
  <c r="E2300" i="16"/>
  <c r="X2300" i="16" s="1"/>
  <c r="H2300" i="16"/>
  <c r="I2300" i="16"/>
  <c r="G2300" i="16"/>
  <c r="J2300" i="16"/>
  <c r="R2324" i="16"/>
  <c r="J2324" i="16"/>
  <c r="G2324" i="16"/>
  <c r="H2324" i="16"/>
  <c r="I2324" i="16"/>
  <c r="E2324" i="16"/>
  <c r="X2324" i="16" s="1"/>
  <c r="F2324" i="16"/>
  <c r="E2396" i="16"/>
  <c r="X2396" i="16" s="1"/>
  <c r="H2396" i="16"/>
  <c r="I2396" i="16"/>
  <c r="R2396" i="16"/>
  <c r="J2396" i="16"/>
  <c r="F2396" i="16"/>
  <c r="J2412" i="16"/>
  <c r="E2412" i="16"/>
  <c r="X2412" i="16" s="1"/>
  <c r="R2412" i="16"/>
  <c r="F2412" i="16"/>
  <c r="H2412" i="16"/>
  <c r="I2412" i="16"/>
  <c r="E2420" i="16"/>
  <c r="X2420" i="16" s="1"/>
  <c r="J2420" i="16"/>
  <c r="H2420" i="16"/>
  <c r="F2420" i="16"/>
  <c r="R2420" i="16"/>
  <c r="I2420" i="16"/>
  <c r="I2444" i="16"/>
  <c r="F2444" i="16"/>
  <c r="J2444" i="16"/>
  <c r="E2444" i="16"/>
  <c r="X2444" i="16" s="1"/>
  <c r="R2444" i="16"/>
  <c r="H2444" i="16"/>
  <c r="G2452" i="16"/>
  <c r="G1010" i="16"/>
  <c r="E1010" i="16"/>
  <c r="X1010" i="16" s="1"/>
  <c r="R1010" i="16"/>
  <c r="J1010" i="16"/>
  <c r="I1010" i="16"/>
  <c r="F1010" i="16"/>
  <c r="H1010" i="16"/>
  <c r="H1138" i="16"/>
  <c r="R1138" i="16"/>
  <c r="J1138" i="16"/>
  <c r="G1138" i="16"/>
  <c r="I1138" i="16"/>
  <c r="F1138" i="16"/>
  <c r="E1138" i="16"/>
  <c r="X1138" i="16" s="1"/>
  <c r="R1266" i="16"/>
  <c r="E1266" i="16"/>
  <c r="X1266" i="16" s="1"/>
  <c r="H1266" i="16"/>
  <c r="F1266" i="16"/>
  <c r="G1266" i="16"/>
  <c r="I1266" i="16"/>
  <c r="J1266" i="16"/>
  <c r="E1333" i="16"/>
  <c r="X1333" i="16" s="1"/>
  <c r="G1333" i="16"/>
  <c r="R1333" i="16"/>
  <c r="J1333" i="16"/>
  <c r="F1333" i="16"/>
  <c r="R1026" i="16"/>
  <c r="E1026" i="16"/>
  <c r="X1026" i="16" s="1"/>
  <c r="H1026" i="16"/>
  <c r="J1026" i="16"/>
  <c r="I1026" i="16"/>
  <c r="F1026" i="16"/>
  <c r="G1026" i="16"/>
  <c r="R1157" i="16"/>
  <c r="E1157" i="16"/>
  <c r="X1157" i="16" s="1"/>
  <c r="G1282" i="16"/>
  <c r="R1282" i="16"/>
  <c r="J1282" i="16"/>
  <c r="H1282" i="16"/>
  <c r="I1282" i="16"/>
  <c r="F1282" i="16"/>
  <c r="E1282" i="16"/>
  <c r="X1282" i="16" s="1"/>
  <c r="G1189" i="16"/>
  <c r="J1189" i="16"/>
  <c r="I1189" i="16"/>
  <c r="R1189" i="16"/>
  <c r="J2016" i="16"/>
  <c r="I2016" i="16"/>
  <c r="F2016" i="16"/>
  <c r="E2016" i="16"/>
  <c r="X2016" i="16" s="1"/>
  <c r="G2016" i="16"/>
  <c r="H2016" i="16"/>
  <c r="R2016" i="16"/>
  <c r="I2032" i="16"/>
  <c r="G2032" i="16"/>
  <c r="E2032" i="16"/>
  <c r="X2032" i="16" s="1"/>
  <c r="R2032" i="16"/>
  <c r="H2032" i="16"/>
  <c r="F2032" i="16"/>
  <c r="J2032" i="16"/>
  <c r="G2048" i="16"/>
  <c r="E2048" i="16"/>
  <c r="X2048" i="16" s="1"/>
  <c r="J2048" i="16"/>
  <c r="H2048" i="16"/>
  <c r="I2048" i="16"/>
  <c r="F2048" i="16"/>
  <c r="R2048" i="16"/>
  <c r="I2064" i="16"/>
  <c r="E2064" i="16"/>
  <c r="X2064" i="16" s="1"/>
  <c r="H2064" i="16"/>
  <c r="R2064" i="16"/>
  <c r="F2064" i="16"/>
  <c r="J2064" i="16"/>
  <c r="G2064" i="16"/>
  <c r="I2080" i="16"/>
  <c r="H2080" i="16"/>
  <c r="E2080" i="16"/>
  <c r="X2080" i="16" s="1"/>
  <c r="G2080" i="16"/>
  <c r="F2080" i="16"/>
  <c r="J2080" i="16"/>
  <c r="R2080" i="16"/>
  <c r="E2096" i="16"/>
  <c r="X2096" i="16" s="1"/>
  <c r="G2096" i="16"/>
  <c r="H2096" i="16"/>
  <c r="I2096" i="16"/>
  <c r="R2096" i="16"/>
  <c r="J2096" i="16"/>
  <c r="F2096" i="16"/>
  <c r="H2112" i="16"/>
  <c r="I2112" i="16"/>
  <c r="E2112" i="16"/>
  <c r="X2112" i="16" s="1"/>
  <c r="F2112" i="16"/>
  <c r="G2112" i="16"/>
  <c r="R2112" i="16"/>
  <c r="J2112" i="16"/>
  <c r="E2128" i="16"/>
  <c r="X2128" i="16" s="1"/>
  <c r="R2128" i="16"/>
  <c r="F2128" i="16"/>
  <c r="G2128" i="16"/>
  <c r="J2128" i="16"/>
  <c r="H2128" i="16"/>
  <c r="I2128" i="16"/>
  <c r="R2144" i="16"/>
  <c r="E2144" i="16"/>
  <c r="X2144" i="16" s="1"/>
  <c r="H2144" i="16"/>
  <c r="F2144" i="16"/>
  <c r="I2144" i="16"/>
  <c r="J2144" i="16"/>
  <c r="G2144" i="16"/>
  <c r="I1018" i="16"/>
  <c r="H1018" i="16"/>
  <c r="E1018" i="16"/>
  <c r="X1018" i="16" s="1"/>
  <c r="J1018" i="16"/>
  <c r="F1018" i="16"/>
  <c r="R1018" i="16"/>
  <c r="G1018" i="16"/>
  <c r="H1210" i="16"/>
  <c r="E1210" i="16"/>
  <c r="X1210" i="16" s="1"/>
  <c r="R1210" i="16"/>
  <c r="F1210" i="16"/>
  <c r="G1210" i="16"/>
  <c r="I1210" i="16"/>
  <c r="J1210" i="16"/>
  <c r="R1346" i="16"/>
  <c r="E1346" i="16"/>
  <c r="X1346" i="16" s="1"/>
  <c r="G1346" i="16"/>
  <c r="I1346" i="16"/>
  <c r="J1346" i="16"/>
  <c r="F1346" i="16"/>
  <c r="H1346" i="16"/>
  <c r="H1362" i="16"/>
  <c r="J1362" i="16"/>
  <c r="F1362" i="16"/>
  <c r="I1362" i="16"/>
  <c r="E1362" i="16"/>
  <c r="X1362" i="16" s="1"/>
  <c r="R1362" i="16"/>
  <c r="G1362" i="16"/>
  <c r="G1378" i="16"/>
  <c r="F1378" i="16"/>
  <c r="E1378" i="16"/>
  <c r="X1378" i="16" s="1"/>
  <c r="H1378" i="16"/>
  <c r="I1378" i="16"/>
  <c r="J1378" i="16"/>
  <c r="R1378" i="16"/>
  <c r="H1394" i="16"/>
  <c r="F1394" i="16"/>
  <c r="I1394" i="16"/>
  <c r="G1394" i="16"/>
  <c r="R1394" i="16"/>
  <c r="E1394" i="16"/>
  <c r="X1394" i="16" s="1"/>
  <c r="J1394" i="16"/>
  <c r="E1410" i="16"/>
  <c r="X1410" i="16" s="1"/>
  <c r="R1410" i="16"/>
  <c r="G1410" i="16"/>
  <c r="J1410" i="16"/>
  <c r="I1410" i="16"/>
  <c r="H1410" i="16"/>
  <c r="F1410" i="16"/>
  <c r="H2152" i="16"/>
  <c r="E2152" i="16"/>
  <c r="X2152" i="16" s="1"/>
  <c r="J2152" i="16"/>
  <c r="I2152" i="16"/>
  <c r="R2152" i="16"/>
  <c r="F2152" i="16"/>
  <c r="G2152" i="16"/>
  <c r="J2168" i="16"/>
  <c r="R2168" i="16"/>
  <c r="E2168" i="16"/>
  <c r="X2168" i="16" s="1"/>
  <c r="H2168" i="16"/>
  <c r="G2168" i="16"/>
  <c r="I2168" i="16"/>
  <c r="F2168" i="16"/>
  <c r="I2184" i="16"/>
  <c r="E2184" i="16"/>
  <c r="X2184" i="16" s="1"/>
  <c r="H2184" i="16"/>
  <c r="F2184" i="16"/>
  <c r="J2184" i="16"/>
  <c r="G2184" i="16"/>
  <c r="R2184" i="16"/>
  <c r="J2200" i="16"/>
  <c r="I2200" i="16"/>
  <c r="H2200" i="16"/>
  <c r="R2200" i="16"/>
  <c r="F2200" i="16"/>
  <c r="E2200" i="16"/>
  <c r="X2200" i="16" s="1"/>
  <c r="G2200" i="16"/>
  <c r="G2216" i="16"/>
  <c r="H2216" i="16"/>
  <c r="E2216" i="16"/>
  <c r="X2216" i="16" s="1"/>
  <c r="I2216" i="16"/>
  <c r="J2216" i="16"/>
  <c r="R2216" i="16"/>
  <c r="F2216" i="16"/>
  <c r="I2232" i="16"/>
  <c r="H2232" i="16"/>
  <c r="E2232" i="16"/>
  <c r="X2232" i="16" s="1"/>
  <c r="R2232" i="16"/>
  <c r="J2232" i="16"/>
  <c r="F2232" i="16"/>
  <c r="I2304" i="16"/>
  <c r="J2304" i="16"/>
  <c r="G2304" i="16"/>
  <c r="F2304" i="16"/>
  <c r="H2304" i="16"/>
  <c r="R2304" i="16"/>
  <c r="E2304" i="16"/>
  <c r="X2304" i="16" s="1"/>
  <c r="F2320" i="16"/>
  <c r="J2320" i="16"/>
  <c r="E2320" i="16"/>
  <c r="X2320" i="16" s="1"/>
  <c r="R2320" i="16"/>
  <c r="H2320" i="16"/>
  <c r="G2320" i="16"/>
  <c r="I2320" i="16"/>
  <c r="I2336" i="16"/>
  <c r="H2336" i="16"/>
  <c r="F2336" i="16"/>
  <c r="R2336" i="16"/>
  <c r="J2336" i="16"/>
  <c r="E2336" i="16"/>
  <c r="X2336" i="16" s="1"/>
  <c r="I2440" i="16"/>
  <c r="E2440" i="16"/>
  <c r="X2440" i="16" s="1"/>
  <c r="H2440" i="16"/>
  <c r="F2440" i="16"/>
  <c r="J2440" i="16"/>
  <c r="R2440" i="16"/>
  <c r="R2254" i="16"/>
  <c r="J2254" i="16"/>
  <c r="E2254" i="16"/>
  <c r="X2254" i="16" s="1"/>
  <c r="I2254" i="16"/>
  <c r="H2254" i="16"/>
  <c r="G2254" i="16"/>
  <c r="F2254" i="16"/>
  <c r="E2286" i="16"/>
  <c r="X2286" i="16" s="1"/>
  <c r="R2286" i="16"/>
  <c r="H2286" i="16"/>
  <c r="J2286" i="16"/>
  <c r="I2286" i="16"/>
  <c r="F2286" i="16"/>
  <c r="G2286" i="16"/>
  <c r="I2318" i="16"/>
  <c r="J2318" i="16"/>
  <c r="H2318" i="16"/>
  <c r="E2318" i="16"/>
  <c r="X2318" i="16" s="1"/>
  <c r="R2318" i="16"/>
  <c r="F2318" i="16"/>
  <c r="G2318" i="16"/>
  <c r="H2414" i="16"/>
  <c r="I2414" i="16"/>
  <c r="F2414" i="16"/>
  <c r="J2414" i="16"/>
  <c r="G2414" i="16"/>
  <c r="E2414" i="16"/>
  <c r="X2414" i="16" s="1"/>
  <c r="R2414" i="16"/>
  <c r="F2446" i="16"/>
  <c r="H2446" i="16"/>
  <c r="E2446" i="16"/>
  <c r="X2446" i="16" s="1"/>
  <c r="J2446" i="16"/>
  <c r="I2446" i="16"/>
  <c r="R2446" i="16"/>
  <c r="R2218" i="16"/>
  <c r="H2218" i="16"/>
  <c r="E2218" i="16"/>
  <c r="X2218" i="16" s="1"/>
  <c r="F2218" i="16"/>
  <c r="I2218" i="16"/>
  <c r="J2218" i="16"/>
  <c r="E2290" i="16"/>
  <c r="X2290" i="16" s="1"/>
  <c r="J2290" i="16"/>
  <c r="F2290" i="16"/>
  <c r="I2290" i="16"/>
  <c r="H2290" i="16"/>
  <c r="R2290" i="16"/>
  <c r="E2314" i="16"/>
  <c r="X2314" i="16" s="1"/>
  <c r="I2314" i="16"/>
  <c r="R2314" i="16"/>
  <c r="H2314" i="16"/>
  <c r="F2314" i="16"/>
  <c r="G2314" i="16"/>
  <c r="J2314" i="16"/>
  <c r="I2330" i="16"/>
  <c r="E2330" i="16"/>
  <c r="X2330" i="16" s="1"/>
  <c r="F2330" i="16"/>
  <c r="R2330" i="16"/>
  <c r="G2330" i="16"/>
  <c r="H2330" i="16"/>
  <c r="J2330" i="16"/>
  <c r="J2346" i="16"/>
  <c r="I2346" i="16"/>
  <c r="G2346" i="16"/>
  <c r="H2346" i="16"/>
  <c r="E2346" i="16"/>
  <c r="X2346" i="16" s="1"/>
  <c r="F2346" i="16"/>
  <c r="R2346" i="16"/>
  <c r="I2442" i="16"/>
  <c r="E2442" i="16"/>
  <c r="X2442" i="16" s="1"/>
  <c r="R2442" i="16"/>
  <c r="J2442" i="16"/>
  <c r="G2442" i="16"/>
  <c r="H2442" i="16"/>
  <c r="F2442" i="16"/>
  <c r="E2458" i="16"/>
  <c r="X2458" i="16" s="1"/>
  <c r="R2458" i="16"/>
  <c r="H2458" i="16"/>
  <c r="I2458" i="16"/>
  <c r="J2458" i="16"/>
  <c r="F2458" i="16"/>
  <c r="R2020" i="16"/>
  <c r="E2020" i="16"/>
  <c r="X2020" i="16" s="1"/>
  <c r="I2020" i="16"/>
  <c r="F2020" i="16"/>
  <c r="J2020" i="16"/>
  <c r="H2020" i="16"/>
  <c r="I2044" i="16"/>
  <c r="F2044" i="16"/>
  <c r="G2044" i="16"/>
  <c r="R2044" i="16"/>
  <c r="E2044" i="16"/>
  <c r="X2044" i="16" s="1"/>
  <c r="J2044" i="16"/>
  <c r="H2044" i="16"/>
  <c r="J2068" i="16"/>
  <c r="E2068" i="16"/>
  <c r="X2068" i="16" s="1"/>
  <c r="I2068" i="16"/>
  <c r="F2068" i="16"/>
  <c r="R2068" i="16"/>
  <c r="H2068" i="16"/>
  <c r="G2068" i="16"/>
  <c r="J2092" i="16"/>
  <c r="H2092" i="16"/>
  <c r="R2092" i="16"/>
  <c r="E2092" i="16"/>
  <c r="X2092" i="16" s="1"/>
  <c r="F2092" i="16"/>
  <c r="I2092" i="16"/>
  <c r="E2132" i="16"/>
  <c r="X2132" i="16" s="1"/>
  <c r="H2132" i="16"/>
  <c r="G2132" i="16"/>
  <c r="F2132" i="16"/>
  <c r="J2132" i="16"/>
  <c r="R2132" i="16"/>
  <c r="I2132" i="16"/>
  <c r="F2172" i="16"/>
  <c r="R2172" i="16"/>
  <c r="J2172" i="16"/>
  <c r="H2172" i="16"/>
  <c r="G2172" i="16"/>
  <c r="I2172" i="16"/>
  <c r="E2172" i="16"/>
  <c r="X2172" i="16" s="1"/>
  <c r="E2196" i="16"/>
  <c r="X2196" i="16" s="1"/>
  <c r="R2196" i="16"/>
  <c r="F2196" i="16"/>
  <c r="J2196" i="16"/>
  <c r="H2196" i="16"/>
  <c r="I2196" i="16"/>
  <c r="H2212" i="16"/>
  <c r="I2212" i="16"/>
  <c r="G2212" i="16"/>
  <c r="J2212" i="16"/>
  <c r="F2212" i="16"/>
  <c r="R2212" i="16"/>
  <c r="E2212" i="16"/>
  <c r="X2212" i="16" s="1"/>
  <c r="E2236" i="16"/>
  <c r="X2236" i="16" s="1"/>
  <c r="I2236" i="16"/>
  <c r="H2236" i="16"/>
  <c r="R2236" i="16"/>
  <c r="J2236" i="16"/>
  <c r="F2236" i="16"/>
  <c r="G2236" i="16"/>
  <c r="H2260" i="16"/>
  <c r="I2260" i="16"/>
  <c r="J2260" i="16"/>
  <c r="F2260" i="16"/>
  <c r="G2260" i="16"/>
  <c r="E2260" i="16"/>
  <c r="X2260" i="16" s="1"/>
  <c r="R2260" i="16"/>
  <c r="E2340" i="16"/>
  <c r="X2340" i="16" s="1"/>
  <c r="R2340" i="16"/>
  <c r="F2340" i="16"/>
  <c r="I2340" i="16"/>
  <c r="J2340" i="16"/>
  <c r="H2340" i="16"/>
  <c r="G2340" i="16"/>
  <c r="F2356" i="16"/>
  <c r="E2356" i="16"/>
  <c r="X2356" i="16" s="1"/>
  <c r="R2356" i="16"/>
  <c r="I2356" i="16"/>
  <c r="H2356" i="16"/>
  <c r="J2356" i="16"/>
  <c r="G2356" i="16"/>
  <c r="E2372" i="16"/>
  <c r="X2372" i="16" s="1"/>
  <c r="F2372" i="16"/>
  <c r="R2372" i="16"/>
  <c r="G2372" i="16"/>
  <c r="J2372" i="16"/>
  <c r="I2372" i="16"/>
  <c r="H2372" i="16"/>
  <c r="R2388" i="16"/>
  <c r="J2388" i="16"/>
  <c r="E2388" i="16"/>
  <c r="X2388" i="16" s="1"/>
  <c r="H2388" i="16"/>
  <c r="I2388" i="16"/>
  <c r="F2388" i="16"/>
  <c r="G2388" i="16"/>
  <c r="F2468" i="16"/>
  <c r="J2468" i="16"/>
  <c r="E2468" i="16"/>
  <c r="X2468" i="16" s="1"/>
  <c r="I2468" i="16"/>
  <c r="G2468" i="16"/>
  <c r="H2468" i="16"/>
  <c r="R2468" i="16"/>
  <c r="I1253" i="16"/>
  <c r="E1021" i="16"/>
  <c r="X1021" i="16" s="1"/>
  <c r="R1021" i="16"/>
  <c r="F1085" i="16"/>
  <c r="R1085" i="16"/>
  <c r="E1085" i="16"/>
  <c r="X1085" i="16" s="1"/>
  <c r="I1085" i="16"/>
  <c r="H1085" i="16"/>
  <c r="G1149" i="16"/>
  <c r="R1149" i="16"/>
  <c r="J1149" i="16"/>
  <c r="F1213" i="16"/>
  <c r="R1213" i="16"/>
  <c r="J1213" i="16"/>
  <c r="I1213" i="16"/>
  <c r="F1277" i="16"/>
  <c r="E1277" i="16"/>
  <c r="X1277" i="16" s="1"/>
  <c r="I1277" i="16"/>
  <c r="G1277" i="16"/>
  <c r="E1045" i="16"/>
  <c r="X1045" i="16" s="1"/>
  <c r="F1045" i="16"/>
  <c r="R1045" i="16"/>
  <c r="E1106" i="16"/>
  <c r="X1106" i="16" s="1"/>
  <c r="R1106" i="16"/>
  <c r="F1106" i="16"/>
  <c r="G1106" i="16"/>
  <c r="H1106" i="16"/>
  <c r="J1106" i="16"/>
  <c r="I1106" i="16"/>
  <c r="R1234" i="16"/>
  <c r="E1234" i="16"/>
  <c r="X1234" i="16" s="1"/>
  <c r="I1234" i="16"/>
  <c r="F1234" i="16"/>
  <c r="H1234" i="16"/>
  <c r="G1234" i="16"/>
  <c r="J1234" i="16"/>
  <c r="G1301" i="16"/>
  <c r="E1301" i="16"/>
  <c r="X1301" i="16" s="1"/>
  <c r="I1301" i="16"/>
  <c r="J1342" i="16"/>
  <c r="I1342" i="16"/>
  <c r="R1342" i="16"/>
  <c r="G1342" i="16"/>
  <c r="F1342" i="16"/>
  <c r="E1342" i="16"/>
  <c r="X1342" i="16" s="1"/>
  <c r="H1342" i="16"/>
  <c r="H1358" i="16"/>
  <c r="J1358" i="16"/>
  <c r="E1358" i="16"/>
  <c r="X1358" i="16" s="1"/>
  <c r="R1358" i="16"/>
  <c r="F1358" i="16"/>
  <c r="I1358" i="16"/>
  <c r="G1358" i="16"/>
  <c r="J1374" i="16"/>
  <c r="F1374" i="16"/>
  <c r="G1374" i="16"/>
  <c r="E1374" i="16"/>
  <c r="X1374" i="16" s="1"/>
  <c r="R1374" i="16"/>
  <c r="H1374" i="16"/>
  <c r="I1374" i="16"/>
  <c r="J1390" i="16"/>
  <c r="I1390" i="16"/>
  <c r="H1390" i="16"/>
  <c r="F1390" i="16"/>
  <c r="G1390" i="16"/>
  <c r="R1390" i="16"/>
  <c r="E1390" i="16"/>
  <c r="X1390" i="16" s="1"/>
  <c r="R1406" i="16"/>
  <c r="I1406" i="16"/>
  <c r="H1406" i="16"/>
  <c r="G1406" i="16"/>
  <c r="E1406" i="16"/>
  <c r="X1406" i="16" s="1"/>
  <c r="F1406" i="16"/>
  <c r="J1406" i="16"/>
  <c r="I1093" i="16"/>
  <c r="E1093" i="16"/>
  <c r="X1093" i="16" s="1"/>
  <c r="H1093" i="16"/>
  <c r="J1093" i="16"/>
  <c r="G1218" i="16"/>
  <c r="J1218" i="16"/>
  <c r="H1218" i="16"/>
  <c r="I1218" i="16"/>
  <c r="R1218" i="16"/>
  <c r="E1218" i="16"/>
  <c r="X1218" i="16" s="1"/>
  <c r="F1218" i="16"/>
  <c r="E1058" i="16"/>
  <c r="X1058" i="16" s="1"/>
  <c r="F1058" i="16"/>
  <c r="H1058" i="16"/>
  <c r="I1058" i="16"/>
  <c r="G1058" i="16"/>
  <c r="R1058" i="16"/>
  <c r="J1058" i="16"/>
  <c r="F1314" i="16"/>
  <c r="J1314" i="16"/>
  <c r="H1314" i="16"/>
  <c r="G1314" i="16"/>
  <c r="I1314" i="16"/>
  <c r="R1314" i="16"/>
  <c r="E1314" i="16"/>
  <c r="X1314" i="16" s="1"/>
  <c r="F23" i="16"/>
  <c r="R23" i="16"/>
  <c r="H23" i="16"/>
  <c r="G23" i="16"/>
  <c r="G39" i="16"/>
  <c r="R39" i="16"/>
  <c r="F39" i="16"/>
  <c r="H39" i="16"/>
  <c r="H55" i="16"/>
  <c r="F55" i="16"/>
  <c r="R55" i="16"/>
  <c r="G55" i="16"/>
  <c r="H71" i="16"/>
  <c r="G71" i="16"/>
  <c r="F71" i="16"/>
  <c r="R71" i="16"/>
  <c r="H87" i="16"/>
  <c r="R87" i="16"/>
  <c r="G87" i="16"/>
  <c r="F87" i="16"/>
  <c r="H103" i="16"/>
  <c r="F103" i="16"/>
  <c r="G103" i="16"/>
  <c r="R103" i="16"/>
  <c r="F119" i="16"/>
  <c r="R119" i="16"/>
  <c r="H119" i="16"/>
  <c r="G119" i="16"/>
  <c r="G135" i="16"/>
  <c r="H135" i="16"/>
  <c r="F135" i="16"/>
  <c r="R135" i="16"/>
  <c r="F151" i="16"/>
  <c r="R151" i="16"/>
  <c r="H151" i="16"/>
  <c r="G151" i="16"/>
  <c r="H160" i="16"/>
  <c r="R160" i="16"/>
  <c r="G160" i="16"/>
  <c r="F160" i="16"/>
  <c r="R999" i="16"/>
  <c r="H999" i="16"/>
  <c r="R1133" i="16"/>
  <c r="E1133" i="16"/>
  <c r="X1133" i="16" s="1"/>
  <c r="H1133" i="16"/>
  <c r="J1133" i="16"/>
  <c r="I1133" i="16"/>
  <c r="G1255" i="16"/>
  <c r="H1255" i="16"/>
  <c r="J1255" i="16"/>
  <c r="I1255" i="16"/>
  <c r="J1274" i="16"/>
  <c r="I1274" i="16"/>
  <c r="R1274" i="16"/>
  <c r="F1274" i="16"/>
  <c r="H1274" i="16"/>
  <c r="E1274" i="16"/>
  <c r="X1274" i="16" s="1"/>
  <c r="H1063" i="16"/>
  <c r="J1063" i="16"/>
  <c r="E1063" i="16"/>
  <c r="X1063" i="16" s="1"/>
  <c r="G1063" i="16"/>
  <c r="J1069" i="16"/>
  <c r="R1069" i="16"/>
  <c r="F1069" i="16"/>
  <c r="G1191" i="16"/>
  <c r="H1191" i="16"/>
  <c r="F1191" i="16"/>
  <c r="I1834" i="16"/>
  <c r="E1834" i="16"/>
  <c r="X1834" i="16" s="1"/>
  <c r="J1834" i="16"/>
  <c r="R1834" i="16"/>
  <c r="F1834" i="16"/>
  <c r="H1834" i="16"/>
  <c r="G2232" i="16"/>
  <c r="G2248" i="16"/>
  <c r="I2248" i="16"/>
  <c r="J2248" i="16"/>
  <c r="E2248" i="16"/>
  <c r="X2248" i="16" s="1"/>
  <c r="F2248" i="16"/>
  <c r="H2248" i="16"/>
  <c r="R2248" i="16"/>
  <c r="E2264" i="16"/>
  <c r="X2264" i="16" s="1"/>
  <c r="I2264" i="16"/>
  <c r="R2264" i="16"/>
  <c r="G2264" i="16"/>
  <c r="H2264" i="16"/>
  <c r="J2264" i="16"/>
  <c r="F2264" i="16"/>
  <c r="F2280" i="16"/>
  <c r="H2280" i="16"/>
  <c r="E2280" i="16"/>
  <c r="X2280" i="16" s="1"/>
  <c r="G2280" i="16"/>
  <c r="J2280" i="16"/>
  <c r="R2280" i="16"/>
  <c r="I2280" i="16"/>
  <c r="G2336" i="16"/>
  <c r="E2352" i="16"/>
  <c r="X2352" i="16" s="1"/>
  <c r="I2352" i="16"/>
  <c r="R2352" i="16"/>
  <c r="H2352" i="16"/>
  <c r="G2352" i="16"/>
  <c r="F2352" i="16"/>
  <c r="J2352" i="16"/>
  <c r="G2368" i="16"/>
  <c r="J2368" i="16"/>
  <c r="R2368" i="16"/>
  <c r="I2368" i="16"/>
  <c r="H2368" i="16"/>
  <c r="F2368" i="16"/>
  <c r="E2368" i="16"/>
  <c r="X2368" i="16" s="1"/>
  <c r="G2384" i="16"/>
  <c r="R2384" i="16"/>
  <c r="F2384" i="16"/>
  <c r="I2384" i="16"/>
  <c r="J2384" i="16"/>
  <c r="E2384" i="16"/>
  <c r="X2384" i="16" s="1"/>
  <c r="H2384" i="16"/>
  <c r="G2400" i="16"/>
  <c r="F2400" i="16"/>
  <c r="H2400" i="16"/>
  <c r="I2400" i="16"/>
  <c r="E2400" i="16"/>
  <c r="X2400" i="16" s="1"/>
  <c r="J2400" i="16"/>
  <c r="R2400" i="16"/>
  <c r="E2416" i="16"/>
  <c r="X2416" i="16" s="1"/>
  <c r="J2416" i="16"/>
  <c r="H2416" i="16"/>
  <c r="F2416" i="16"/>
  <c r="G2416" i="16"/>
  <c r="I2416" i="16"/>
  <c r="R2416" i="16"/>
  <c r="G2440" i="16"/>
  <c r="E2456" i="16"/>
  <c r="X2456" i="16" s="1"/>
  <c r="J2456" i="16"/>
  <c r="I2456" i="16"/>
  <c r="F2456" i="16"/>
  <c r="G2456" i="16"/>
  <c r="H2456" i="16"/>
  <c r="R2456" i="16"/>
  <c r="J2158" i="16"/>
  <c r="E2158" i="16"/>
  <c r="X2158" i="16" s="1"/>
  <c r="H2158" i="16"/>
  <c r="F2158" i="16"/>
  <c r="R2158" i="16"/>
  <c r="G2158" i="16"/>
  <c r="I2158" i="16"/>
  <c r="H2190" i="16"/>
  <c r="J2190" i="16"/>
  <c r="E2190" i="16"/>
  <c r="X2190" i="16" s="1"/>
  <c r="G2190" i="16"/>
  <c r="F2190" i="16"/>
  <c r="I2190" i="16"/>
  <c r="R2190" i="16"/>
  <c r="E2222" i="16"/>
  <c r="X2222" i="16" s="1"/>
  <c r="F2222" i="16"/>
  <c r="H2222" i="16"/>
  <c r="J2222" i="16"/>
  <c r="I2222" i="16"/>
  <c r="G2222" i="16"/>
  <c r="R2222" i="16"/>
  <c r="J2334" i="16"/>
  <c r="R2334" i="16"/>
  <c r="F2334" i="16"/>
  <c r="H2334" i="16"/>
  <c r="E2334" i="16"/>
  <c r="X2334" i="16" s="1"/>
  <c r="I2334" i="16"/>
  <c r="G2334" i="16"/>
  <c r="F2350" i="16"/>
  <c r="I2350" i="16"/>
  <c r="E2350" i="16"/>
  <c r="X2350" i="16" s="1"/>
  <c r="R2350" i="16"/>
  <c r="G2350" i="16"/>
  <c r="H2350" i="16"/>
  <c r="J2350" i="16"/>
  <c r="J2382" i="16"/>
  <c r="G2382" i="16"/>
  <c r="I2382" i="16"/>
  <c r="H2382" i="16"/>
  <c r="R2382" i="16"/>
  <c r="E2382" i="16"/>
  <c r="X2382" i="16" s="1"/>
  <c r="F2382" i="16"/>
  <c r="G2446" i="16"/>
  <c r="H2470" i="16"/>
  <c r="E2470" i="16"/>
  <c r="X2470" i="16" s="1"/>
  <c r="J2470" i="16"/>
  <c r="F2470" i="16"/>
  <c r="I2470" i="16"/>
  <c r="R2470" i="16"/>
  <c r="G65" i="10"/>
  <c r="G64" i="10"/>
  <c r="H64" i="10" s="1"/>
  <c r="D64" i="10" s="1"/>
  <c r="G63" i="10"/>
  <c r="H63" i="10" s="1"/>
  <c r="D63" i="10" s="1"/>
  <c r="G2170" i="16"/>
  <c r="E2170" i="16"/>
  <c r="X2170" i="16" s="1"/>
  <c r="F2170" i="16"/>
  <c r="R2170" i="16"/>
  <c r="H2170" i="16"/>
  <c r="J2170" i="16"/>
  <c r="I2170" i="16"/>
  <c r="J2202" i="16"/>
  <c r="R2202" i="16"/>
  <c r="H2202" i="16"/>
  <c r="E2202" i="16"/>
  <c r="X2202" i="16" s="1"/>
  <c r="F2202" i="16"/>
  <c r="I2202" i="16"/>
  <c r="F2250" i="16"/>
  <c r="I2250" i="16"/>
  <c r="H2250" i="16"/>
  <c r="G2250" i="16"/>
  <c r="R2250" i="16"/>
  <c r="E2250" i="16"/>
  <c r="X2250" i="16" s="1"/>
  <c r="J2250" i="16"/>
  <c r="I2282" i="16"/>
  <c r="F2282" i="16"/>
  <c r="E2282" i="16"/>
  <c r="X2282" i="16" s="1"/>
  <c r="H2282" i="16"/>
  <c r="R2282" i="16"/>
  <c r="J2282" i="16"/>
  <c r="G2290" i="16"/>
  <c r="I2362" i="16"/>
  <c r="J2362" i="16"/>
  <c r="F2362" i="16"/>
  <c r="R2362" i="16"/>
  <c r="G2362" i="16"/>
  <c r="E2362" i="16"/>
  <c r="X2362" i="16" s="1"/>
  <c r="H2362" i="16"/>
  <c r="G2394" i="16"/>
  <c r="I2394" i="16"/>
  <c r="R2394" i="16"/>
  <c r="J2394" i="16"/>
  <c r="E2394" i="16"/>
  <c r="X2394" i="16" s="1"/>
  <c r="H2394" i="16"/>
  <c r="F2394" i="16"/>
  <c r="I2418" i="16"/>
  <c r="F2418" i="16"/>
  <c r="E2418" i="16"/>
  <c r="X2418" i="16" s="1"/>
  <c r="R2418" i="16"/>
  <c r="H2418" i="16"/>
  <c r="J2418" i="16"/>
  <c r="G1122" i="16"/>
  <c r="R1122" i="16"/>
  <c r="E1122" i="16"/>
  <c r="X1122" i="16" s="1"/>
  <c r="I1122" i="16"/>
  <c r="F1122" i="16"/>
  <c r="J1122" i="16"/>
  <c r="H1122" i="16"/>
  <c r="G1996" i="16"/>
  <c r="E1996" i="16"/>
  <c r="X1996" i="16" s="1"/>
  <c r="R1996" i="16"/>
  <c r="H1996" i="16"/>
  <c r="F1996" i="16"/>
  <c r="I1996" i="16"/>
  <c r="J1996" i="16"/>
  <c r="J2012" i="16"/>
  <c r="I2012" i="16"/>
  <c r="F2012" i="16"/>
  <c r="E2012" i="16"/>
  <c r="X2012" i="16" s="1"/>
  <c r="H2012" i="16"/>
  <c r="G2012" i="16"/>
  <c r="R2012" i="16"/>
  <c r="G2036" i="16"/>
  <c r="G2060" i="16"/>
  <c r="G2084" i="16"/>
  <c r="R2084" i="16"/>
  <c r="H2084" i="16"/>
  <c r="I2084" i="16"/>
  <c r="F2084" i="16"/>
  <c r="E2084" i="16"/>
  <c r="X2084" i="16" s="1"/>
  <c r="J2084" i="16"/>
  <c r="F2108" i="16"/>
  <c r="H2108" i="16"/>
  <c r="E2108" i="16"/>
  <c r="X2108" i="16" s="1"/>
  <c r="J2108" i="16"/>
  <c r="R2108" i="16"/>
  <c r="I2108" i="16"/>
  <c r="G2124" i="16"/>
  <c r="R2148" i="16"/>
  <c r="E2148" i="16"/>
  <c r="X2148" i="16" s="1"/>
  <c r="I2148" i="16"/>
  <c r="F2148" i="16"/>
  <c r="H2148" i="16"/>
  <c r="G2148" i="16"/>
  <c r="J2148" i="16"/>
  <c r="F2188" i="16"/>
  <c r="J2188" i="16"/>
  <c r="G2188" i="16"/>
  <c r="I2188" i="16"/>
  <c r="H2188" i="16"/>
  <c r="R2188" i="16"/>
  <c r="E2188" i="16"/>
  <c r="X2188" i="16" s="1"/>
  <c r="G2228" i="16"/>
  <c r="J2252" i="16"/>
  <c r="E2252" i="16"/>
  <c r="X2252" i="16" s="1"/>
  <c r="R2252" i="16"/>
  <c r="F2252" i="16"/>
  <c r="H2252" i="16"/>
  <c r="I2252" i="16"/>
  <c r="H2276" i="16"/>
  <c r="E2276" i="16"/>
  <c r="X2276" i="16" s="1"/>
  <c r="F2276" i="16"/>
  <c r="J2276" i="16"/>
  <c r="I2276" i="16"/>
  <c r="R2276" i="16"/>
  <c r="G2276" i="16"/>
  <c r="I2292" i="16"/>
  <c r="E2292" i="16"/>
  <c r="X2292" i="16" s="1"/>
  <c r="H2292" i="16"/>
  <c r="G2292" i="16"/>
  <c r="J2292" i="16"/>
  <c r="F2292" i="16"/>
  <c r="R2292" i="16"/>
  <c r="G2308" i="16"/>
  <c r="J2316" i="16"/>
  <c r="I2316" i="16"/>
  <c r="R2316" i="16"/>
  <c r="F2316" i="16"/>
  <c r="E2316" i="16"/>
  <c r="X2316" i="16" s="1"/>
  <c r="H2316" i="16"/>
  <c r="G2332" i="16"/>
  <c r="I2404" i="16"/>
  <c r="G2404" i="16"/>
  <c r="F2404" i="16"/>
  <c r="H2404" i="16"/>
  <c r="R2404" i="16"/>
  <c r="J2404" i="16"/>
  <c r="E2404" i="16"/>
  <c r="X2404" i="16" s="1"/>
  <c r="G2428" i="16"/>
  <c r="R2436" i="16"/>
  <c r="F2436" i="16"/>
  <c r="H2436" i="16"/>
  <c r="E2436" i="16"/>
  <c r="X2436" i="16" s="1"/>
  <c r="J2436" i="16"/>
  <c r="I2436" i="16"/>
  <c r="G2460" i="16"/>
  <c r="K62" i="10"/>
  <c r="C20" i="10"/>
  <c r="D20" i="10"/>
  <c r="S312" i="16"/>
  <c r="S292" i="16"/>
  <c r="S280" i="16"/>
  <c r="S269" i="16"/>
  <c r="S253" i="16"/>
  <c r="S241" i="16"/>
  <c r="S229" i="16"/>
  <c r="S214" i="16"/>
  <c r="S201" i="16"/>
  <c r="S174" i="16"/>
  <c r="T168" i="16"/>
  <c r="S160" i="16"/>
  <c r="S153" i="16"/>
  <c r="S150" i="16"/>
  <c r="S141" i="16"/>
  <c r="S131" i="16"/>
  <c r="S125" i="16"/>
  <c r="S118" i="16"/>
  <c r="T111" i="16"/>
  <c r="S104" i="16"/>
  <c r="S95" i="16"/>
  <c r="S89" i="16"/>
  <c r="S81" i="16"/>
  <c r="S75" i="16"/>
  <c r="S67" i="16"/>
  <c r="S59" i="16"/>
  <c r="S49" i="16"/>
  <c r="S43" i="16"/>
  <c r="S39" i="16"/>
  <c r="S25" i="16"/>
  <c r="S21" i="16"/>
  <c r="S13" i="16"/>
  <c r="S7" i="16"/>
  <c r="T87" i="16"/>
  <c r="T79" i="16"/>
  <c r="T55" i="16"/>
  <c r="S41" i="16"/>
  <c r="S35" i="16"/>
  <c r="T23" i="16"/>
  <c r="S17" i="16"/>
  <c r="S12" i="16"/>
  <c r="T7" i="16"/>
  <c r="S31" i="16"/>
  <c r="S22" i="16"/>
  <c r="S9" i="16"/>
  <c r="S309" i="16"/>
  <c r="S288" i="16"/>
  <c r="S268" i="16"/>
  <c r="S250" i="16"/>
  <c r="S238" i="16"/>
  <c r="S225" i="16"/>
  <c r="S213" i="16"/>
  <c r="S197" i="16"/>
  <c r="S171" i="16"/>
  <c r="S168" i="16"/>
  <c r="T160" i="16"/>
  <c r="S152" i="16"/>
  <c r="S149" i="16"/>
  <c r="S137" i="16"/>
  <c r="S127" i="16"/>
  <c r="S121" i="16"/>
  <c r="S117" i="16"/>
  <c r="S111" i="16"/>
  <c r="T103" i="16"/>
  <c r="T95" i="16"/>
  <c r="S73" i="16"/>
  <c r="T63" i="16"/>
  <c r="T47" i="16"/>
  <c r="T15" i="16"/>
  <c r="S308" i="16"/>
  <c r="S287" i="16"/>
  <c r="S265" i="16"/>
  <c r="S249" i="16"/>
  <c r="S237" i="16"/>
  <c r="S221" i="16"/>
  <c r="S212" i="16"/>
  <c r="S194" i="16"/>
  <c r="S186" i="16"/>
  <c r="S170" i="16"/>
  <c r="S166" i="16"/>
  <c r="S157" i="16"/>
  <c r="T152" i="16"/>
  <c r="S151" i="16"/>
  <c r="S143" i="16"/>
  <c r="S135" i="16"/>
  <c r="T127" i="16"/>
  <c r="S119" i="16"/>
  <c r="S113" i="16"/>
  <c r="S109" i="16"/>
  <c r="S103" i="16"/>
  <c r="S94" i="16"/>
  <c r="S87" i="16"/>
  <c r="S79" i="16"/>
  <c r="S71" i="16"/>
  <c r="S63" i="16"/>
  <c r="S55" i="16"/>
  <c r="S47" i="16"/>
  <c r="S40" i="16"/>
  <c r="T31" i="16"/>
  <c r="S23" i="16"/>
  <c r="S15" i="16"/>
  <c r="S11" i="16"/>
  <c r="S5" i="16"/>
  <c r="S112" i="16"/>
  <c r="S105" i="16"/>
  <c r="S99" i="16"/>
  <c r="S93" i="16"/>
  <c r="S85" i="16"/>
  <c r="S77" i="16"/>
  <c r="S61" i="16"/>
  <c r="S53" i="16"/>
  <c r="S45" i="16"/>
  <c r="T39" i="16"/>
  <c r="S316" i="16"/>
  <c r="S300" i="16"/>
  <c r="S284" i="16"/>
  <c r="S273" i="16"/>
  <c r="S257" i="16"/>
  <c r="S245" i="16"/>
  <c r="S233" i="16"/>
  <c r="S217" i="16"/>
  <c r="S209" i="16"/>
  <c r="S182" i="16"/>
  <c r="S169" i="16"/>
  <c r="S162" i="16"/>
  <c r="S156" i="16"/>
  <c r="T151" i="16"/>
  <c r="T143" i="16"/>
  <c r="T135" i="16"/>
  <c r="S126" i="16"/>
  <c r="T119" i="16"/>
  <c r="T71" i="16"/>
  <c r="H62" i="10" l="1"/>
  <c r="D62" i="10" s="1"/>
  <c r="C26" i="10"/>
  <c r="C61" i="10"/>
  <c r="C62" i="10"/>
  <c r="H65" i="10"/>
  <c r="D65" i="10" s="1"/>
  <c r="C65" i="10"/>
  <c r="C63" i="10"/>
  <c r="C64" i="10"/>
  <c r="C47" i="10"/>
  <c r="D36" i="10"/>
  <c r="C36" i="10"/>
  <c r="D31" i="10"/>
  <c r="C31" i="10"/>
  <c r="C53" i="10"/>
  <c r="D35" i="10"/>
  <c r="C35" i="10"/>
  <c r="D40" i="10"/>
  <c r="C40" i="10"/>
  <c r="C30" i="10"/>
  <c r="C25" i="10"/>
  <c r="D59" i="10"/>
  <c r="C59" i="10"/>
  <c r="C55" i="10"/>
  <c r="C56" i="10"/>
  <c r="D54" i="10"/>
  <c r="C54" i="10"/>
  <c r="D60" i="10"/>
  <c r="C60" i="10"/>
  <c r="F52" i="10"/>
  <c r="H52" i="10" s="1"/>
  <c r="H51" i="10"/>
  <c r="C58" i="10"/>
  <c r="X168" i="16"/>
  <c r="X127" i="16"/>
  <c r="X95" i="16"/>
  <c r="X119" i="16"/>
  <c r="X63" i="16"/>
  <c r="X7" i="16"/>
  <c r="X87" i="16"/>
  <c r="X71" i="16"/>
  <c r="X135" i="16"/>
  <c r="X103" i="16"/>
  <c r="X55" i="16"/>
  <c r="X39" i="16"/>
  <c r="X23" i="16"/>
  <c r="X152" i="16"/>
  <c r="X111" i="16"/>
  <c r="X79" i="16"/>
  <c r="X47" i="16"/>
  <c r="X31" i="16"/>
  <c r="X160" i="16"/>
  <c r="X151" i="16"/>
  <c r="X143" i="16"/>
  <c r="X15" i="16"/>
  <c r="G66" i="10"/>
  <c r="D51" i="10" l="1"/>
  <c r="C51" i="10"/>
  <c r="D52" i="10"/>
  <c r="C52" i="10"/>
  <c r="H66" i="10"/>
  <c r="H67" i="10" s="1"/>
  <c r="D2" i="10" s="1"/>
  <c r="C66" i="10"/>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<sst xmlns="http://schemas.openxmlformats.org/spreadsheetml/2006/main" count="24298" uniqueCount="15960">
  <si>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</si>
  <si>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</si>
  <si>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</si>
  <si>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</si>
  <si>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</si>
  <si>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</si>
  <si>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</si>
  <si>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</si>
  <si>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</si>
  <si>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</si>
  <si>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</si>
  <si>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</si>
  <si>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</si>
  <si>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</si>
  <si>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</si>
  <si>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</si>
  <si>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</si>
  <si>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</si>
  <si>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</si>
  <si>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</si>
  <si>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</si>
  <si>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</si>
  <si>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</si>
  <si>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</si>
  <si>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</si>
  <si>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</si>
  <si>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</si>
  <si>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</si>
  <si>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</si>
  <si>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</si>
  <si>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</si>
  <si>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</si>
  <si>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</si>
  <si>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</si>
  <si>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</si>
  <si>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</si>
  <si>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</si>
  <si>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</si>
  <si>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</si>
  <si>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</si>
  <si>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</si>
  <si>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</si>
  <si>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</si>
  <si>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</si>
  <si>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</si>
  <si>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</si>
  <si>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</si>
  <si>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</si>
  <si>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</si>
  <si>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</si>
  <si>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</si>
  <si>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</si>
  <si>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</si>
  <si>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</si>
  <si>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</si>
  <si>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</si>
  <si>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</si>
  <si>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</si>
  <si>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</si>
  <si>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</si>
  <si>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</si>
  <si>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</si>
  <si>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</si>
  <si>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</si>
  <si>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</si>
  <si>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</si>
  <si>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</si>
  <si>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</si>
  <si>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</si>
  <si>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</si>
  <si>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</si>
  <si>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</si>
  <si>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</si>
  <si>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</si>
  <si>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</si>
  <si>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</si>
  <si>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</si>
  <si>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</si>
  <si>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</si>
  <si>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</si>
  <si>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</si>
  <si>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</si>
  <si>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</si>
  <si>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</si>
  <si>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</si>
  <si>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</si>
  <si>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</si>
  <si>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</si>
  <si>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</si>
  <si>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</si>
  <si>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</si>
  <si>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</si>
  <si>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</si>
  <si>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</si>
  <si>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</si>
  <si>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</si>
  <si>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</si>
  <si>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</si>
  <si>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</si>
  <si>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</si>
  <si>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</si>
  <si>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</si>
  <si>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</si>
  <si>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</si>
  <si>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</si>
  <si>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</si>
  <si>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</si>
  <si>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</si>
  <si>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</si>
  <si>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</si>
  <si>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</si>
  <si>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</si>
  <si>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</si>
  <si>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</si>
  <si>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</si>
  <si>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</si>
  <si>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</si>
  <si>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</si>
  <si>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</si>
  <si>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</si>
  <si>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</si>
  <si>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</si>
  <si>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</si>
  <si>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</si>
  <si>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</si>
  <si>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</si>
  <si>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</si>
  <si>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</si>
  <si>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</si>
  <si>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</si>
  <si>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</si>
  <si>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</si>
  <si>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</si>
  <si>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</si>
  <si>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</si>
  <si>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</si>
  <si>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</si>
  <si>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</si>
  <si>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</si>
  <si>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</si>
  <si>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</si>
  <si>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</si>
  <si>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</si>
  <si>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</si>
  <si>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</si>
  <si>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</si>
  <si>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</si>
  <si>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</si>
  <si>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</si>
  <si>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</si>
  <si>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</si>
  <si>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</si>
  <si>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</si>
  <si>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</si>
  <si>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</si>
  <si>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</si>
  <si>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</si>
  <si>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</si>
  <si>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</si>
  <si>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</si>
  <si>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</si>
  <si>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</si>
  <si>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</si>
  <si>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</si>
  <si>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</si>
  <si>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</si>
  <si>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</si>
  <si>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</si>
  <si>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</si>
  <si>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</si>
  <si>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</si>
  <si>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</si>
  <si>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</si>
  <si>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</si>
  <si>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</si>
  <si>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</si>
  <si>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</si>
  <si>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</si>
  <si>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</si>
  <si>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</si>
  <si>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</si>
  <si>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</si>
  <si>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</si>
  <si>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</si>
  <si>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</si>
  <si>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</si>
  <si>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</si>
  <si>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</si>
  <si>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</si>
  <si>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</si>
  <si>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</si>
  <si>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</si>
  <si>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</si>
  <si>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</si>
  <si>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</si>
  <si>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</si>
  <si>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</si>
  <si>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</si>
  <si>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</si>
  <si>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</si>
  <si>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</si>
  <si>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</si>
  <si>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</si>
  <si>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</si>
  <si>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</si>
  <si>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</si>
  <si>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</si>
  <si>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</si>
  <si>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</si>
  <si>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</si>
  <si>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</si>
  <si>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</si>
  <si>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</si>
  <si>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</si>
  <si>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</si>
  <si>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</si>
  <si>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</si>
  <si>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</si>
  <si>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</si>
  <si>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</si>
  <si>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</si>
  <si>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</si>
  <si>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</si>
  <si>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</si>
  <si>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</si>
  <si>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</si>
  <si>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</si>
  <si>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</si>
  <si>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</si>
  <si>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</si>
  <si>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</si>
  <si>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</si>
  <si>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</si>
  <si>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</si>
  <si>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</si>
  <si>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</si>
  <si>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</si>
  <si>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</si>
  <si>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</si>
  <si>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</si>
  <si>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</si>
  <si>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</si>
  <si>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</si>
  <si>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</si>
  <si>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</si>
  <si>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</si>
  <si>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</si>
  <si>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</si>
  <si>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</si>
  <si>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</si>
  <si>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</si>
  <si>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</si>
  <si>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</si>
  <si>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</si>
  <si>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</si>
  <si>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</si>
  <si>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</si>
  <si>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</si>
  <si>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</si>
  <si>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</si>
  <si>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</si>
  <si>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</si>
  <si>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</si>
  <si>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</si>
  <si>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</si>
  <si>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</si>
  <si>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</si>
  <si>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</si>
  <si>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</si>
  <si>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</si>
  <si>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</si>
  <si>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</si>
  <si>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</si>
  <si>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</si>
  <si>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</si>
  <si>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</si>
  <si>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</si>
  <si>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</si>
  <si>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</si>
  <si>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</si>
  <si>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</si>
  <si>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</si>
  <si>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</si>
  <si>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</si>
  <si>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</si>
  <si>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</si>
  <si>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</si>
  <si>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</si>
  <si>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</si>
  <si>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</si>
  <si>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</si>
  <si>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</si>
  <si>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</si>
  <si>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</si>
  <si>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</si>
  <si>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</si>
  <si>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</si>
  <si>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</si>
  <si>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</si>
  <si>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</si>
  <si>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</si>
  <si>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</si>
  <si>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</si>
  <si>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</si>
  <si>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</si>
  <si>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</si>
  <si>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</si>
  <si>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</si>
  <si>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</si>
  <si>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</si>
  <si>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</si>
  <si>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</si>
  <si>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</si>
  <si>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</si>
  <si>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</si>
  <si>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</si>
  <si>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</si>
  <si>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</si>
  <si>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</si>
  <si>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</si>
  <si>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</si>
  <si>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</si>
  <si>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</si>
  <si>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</si>
  <si>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</si>
  <si>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</si>
  <si>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</si>
  <si>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</si>
  <si>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</si>
  <si>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</si>
  <si>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</si>
  <si>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</si>
  <si>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</si>
  <si>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</si>
  <si>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</si>
  <si>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</si>
  <si>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</si>
  <si>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</si>
  <si>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</si>
  <si>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</si>
  <si>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</si>
  <si>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</si>
  <si>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</si>
  <si>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</si>
  <si>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</si>
  <si>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</si>
  <si>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</si>
  <si>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</si>
  <si>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</si>
  <si>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</si>
  <si>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</si>
  <si>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</si>
  <si>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</si>
  <si>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</si>
  <si>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</si>
  <si>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</si>
  <si>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</si>
  <si>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</si>
  <si>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</si>
  <si>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</si>
  <si>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</si>
  <si>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</si>
  <si>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</si>
  <si>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</si>
  <si>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</si>
  <si>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</si>
  <si>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</si>
  <si>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</si>
  <si>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</si>
  <si>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</si>
  <si>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</si>
  <si>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</si>
  <si>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</si>
  <si>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</si>
  <si>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</si>
  <si>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</si>
  <si>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</si>
  <si>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</si>
  <si>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</si>
  <si>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</si>
  <si>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</si>
  <si>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</si>
  <si>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</si>
  <si>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</si>
  <si>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</si>
  <si>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</si>
  <si>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</si>
  <si>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</si>
  <si>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</si>
  <si>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</si>
  <si>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</si>
  <si>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</si>
  <si>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</si>
  <si>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</si>
  <si>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</si>
  <si>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</si>
  <si>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</si>
  <si>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</si>
  <si>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</si>
  <si>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</si>
  <si>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</si>
  <si>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</si>
  <si>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</si>
  <si>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</si>
  <si>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</si>
  <si>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</si>
  <si>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</si>
  <si>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</si>
  <si>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</si>
  <si>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</si>
  <si>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</si>
  <si>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</si>
  <si>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</si>
  <si>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</si>
  <si>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</si>
  <si>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</si>
  <si>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</si>
  <si>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</si>
  <si>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</si>
  <si>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</si>
  <si>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</si>
  <si>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</si>
  <si>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</si>
  <si>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</si>
  <si>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</si>
  <si>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</si>
  <si>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</si>
  <si>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</si>
  <si>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</si>
  <si>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</si>
  <si>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</si>
  <si>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</si>
  <si>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</si>
  <si>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</si>
  <si>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</si>
  <si>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</si>
  <si>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</si>
  <si>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</si>
  <si>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</si>
  <si>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</si>
  <si>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</si>
  <si>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</si>
  <si>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</si>
  <si>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</si>
  <si>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</si>
  <si>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</si>
  <si>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</si>
  <si>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</si>
  <si>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</si>
  <si>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</si>
  <si>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</si>
  <si>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</si>
  <si>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</si>
  <si>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</si>
  <si>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</si>
  <si>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</si>
  <si>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</si>
  <si>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</si>
  <si>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</si>
  <si>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</si>
  <si>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</si>
  <si>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</si>
  <si>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</si>
  <si>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</si>
  <si>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</si>
  <si>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</si>
  <si>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</si>
  <si>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</si>
  <si>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</si>
  <si>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</si>
  <si>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</si>
  <si>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</si>
  <si>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</si>
  <si>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</si>
  <si>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</si>
  <si>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</si>
  <si>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</si>
  <si>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</si>
  <si>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</si>
  <si>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</si>
  <si>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</si>
  <si>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</si>
  <si>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</si>
  <si>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</si>
  <si>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</si>
  <si>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</si>
  <si>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</si>
  <si>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</si>
  <si>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</si>
  <si>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</si>
  <si>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</si>
  <si>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</si>
  <si>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</si>
  <si>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</si>
  <si>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</si>
  <si>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</si>
  <si>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</si>
  <si>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</si>
  <si>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</si>
  <si>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</si>
  <si>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</si>
  <si>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</si>
  <si>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</si>
  <si>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</si>
  <si>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</si>
  <si>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</si>
  <si>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</si>
  <si>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</si>
  <si>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</si>
  <si>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</si>
  <si>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</si>
  <si>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</si>
  <si>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</si>
  <si>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</si>
  <si>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</si>
  <si>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</si>
  <si>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</si>
  <si>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</si>
  <si>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</si>
  <si>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</si>
  <si>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</si>
  <si>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</si>
  <si>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</si>
  <si>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</si>
  <si>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</si>
  <si>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</si>
  <si>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</si>
  <si>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</si>
  <si>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</si>
  <si>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</si>
  <si>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</si>
  <si>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</si>
  <si>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</si>
  <si>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</si>
  <si>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</si>
  <si>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</si>
  <si>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</si>
  <si>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</si>
  <si>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</si>
  <si>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</si>
  <si>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</si>
  <si>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</si>
  <si>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</si>
  <si>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</si>
  <si>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</si>
  <si>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</si>
  <si>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</si>
  <si>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</si>
  <si>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</si>
  <si>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</si>
  <si>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</si>
  <si>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</si>
  <si>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</si>
  <si>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</si>
  <si>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</si>
  <si>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</si>
  <si>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</si>
  <si>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</si>
  <si>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</si>
  <si>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</si>
  <si>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</si>
  <si>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</si>
  <si>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</si>
  <si>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</si>
  <si>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</si>
  <si>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</si>
  <si>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</si>
  <si>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</si>
  <si>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</si>
  <si>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</si>
  <si>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</si>
  <si>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</si>
  <si>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</si>
  <si>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</si>
  <si>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</si>
  <si>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</si>
  <si>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</si>
  <si>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</si>
  <si>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</si>
  <si>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</si>
  <si>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</si>
  <si>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</si>
  <si>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</si>
  <si>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</si>
  <si>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</si>
  <si>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</si>
  <si>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</si>
  <si>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</si>
  <si>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</si>
  <si>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</si>
  <si>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</si>
  <si>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</si>
  <si>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</si>
  <si>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</si>
  <si>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</si>
  <si>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</si>
  <si>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</si>
  <si>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</si>
  <si>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</si>
  <si>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</si>
  <si>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</si>
  <si>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</si>
  <si>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</si>
  <si>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</si>
  <si>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</si>
  <si>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</si>
  <si>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</si>
  <si>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</si>
  <si>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</si>
  <si>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</si>
  <si>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</si>
  <si>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</si>
  <si>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</si>
  <si>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</si>
  <si>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</si>
  <si>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</si>
  <si>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</si>
  <si>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</si>
  <si>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</si>
  <si>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</si>
  <si>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</si>
  <si>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</si>
  <si>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</si>
  <si>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</si>
  <si>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</si>
  <si>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</si>
  <si>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</si>
  <si>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</si>
  <si>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</si>
  <si>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</si>
  <si>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</si>
  <si>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</si>
  <si>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</si>
  <si>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</si>
  <si>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</si>
  <si>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</si>
  <si>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</si>
  <si>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</si>
  <si>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</si>
  <si>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</si>
  <si>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</si>
  <si>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</si>
  <si>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</si>
  <si>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</si>
  <si>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</si>
  <si>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</si>
  <si>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</si>
  <si>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</si>
  <si>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</si>
  <si>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</si>
  <si>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</si>
  <si>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</si>
  <si>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</si>
  <si>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</si>
  <si>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</si>
  <si>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</si>
  <si>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</si>
  <si>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</si>
  <si>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</si>
  <si>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</si>
  <si>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</si>
  <si>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</si>
  <si>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</si>
  <si>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</si>
  <si>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</si>
  <si>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</si>
  <si>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</si>
  <si>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</si>
  <si>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</si>
  <si>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</si>
  <si>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</si>
  <si>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</si>
  <si>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</si>
  <si>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</si>
  <si>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</si>
  <si>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</si>
  <si>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</si>
  <si>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</si>
  <si>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</si>
  <si>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</si>
  <si>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</si>
  <si>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</si>
  <si>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</si>
  <si>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</si>
  <si>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</si>
  <si>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</si>
  <si>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</si>
  <si>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</si>
  <si>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</si>
  <si>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</si>
  <si>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</si>
  <si>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</si>
  <si>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</si>
  <si>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</si>
  <si>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</si>
  <si>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</si>
  <si>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</si>
  <si>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</si>
  <si>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</si>
  <si>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</si>
  <si>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</si>
  <si>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</si>
  <si>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</si>
  <si>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</si>
  <si>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</si>
  <si>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</si>
  <si>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</si>
  <si>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</si>
  <si>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</si>
  <si>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</si>
  <si>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</si>
  <si>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</si>
  <si>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</si>
  <si>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</si>
  <si>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</si>
  <si>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</si>
  <si>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</si>
  <si>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</si>
  <si>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</si>
  <si>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</si>
  <si>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</si>
  <si>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</si>
  <si>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</si>
  <si>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</si>
  <si>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</si>
  <si>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</si>
  <si>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</si>
  <si>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</si>
  <si>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</si>
  <si>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</si>
  <si>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</si>
  <si>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</si>
  <si>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</si>
  <si>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</si>
  <si>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</si>
  <si>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</si>
  <si>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</si>
  <si>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</si>
  <si>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</si>
  <si>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</si>
  <si>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</si>
  <si>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</si>
  <si>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</si>
  <si>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</si>
  <si>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</si>
  <si>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</si>
  <si>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</si>
  <si>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</si>
  <si>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</si>
  <si>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</si>
  <si>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</si>
  <si>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</si>
  <si>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</si>
  <si>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</si>
  <si>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</si>
  <si>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</si>
  <si>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</si>
  <si>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</si>
  <si>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</si>
  <si>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</si>
  <si>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</si>
  <si>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</si>
  <si>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</si>
  <si>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</si>
  <si>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</si>
  <si>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</si>
  <si>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</si>
  <si>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</si>
  <si>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</si>
  <si>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</si>
  <si>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</si>
  <si>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</si>
  <si>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</si>
  <si>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</si>
  <si>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</si>
  <si>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</si>
  <si>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</si>
  <si>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</si>
  <si>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</si>
  <si>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</si>
  <si>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</si>
  <si>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</si>
  <si>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</si>
  <si>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</si>
  <si>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</si>
  <si>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</si>
  <si>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</si>
  <si>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</si>
  <si>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</si>
  <si>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</si>
  <si>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</si>
  <si>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</si>
  <si>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</si>
  <si>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</si>
  <si>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</si>
  <si>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</si>
  <si>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</si>
  <si>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</si>
  <si>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</si>
  <si>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</si>
  <si>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</si>
  <si>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</si>
  <si>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</si>
  <si>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</si>
  <si>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</si>
  <si>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</si>
  <si>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</si>
  <si>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</si>
  <si>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</si>
  <si>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</si>
  <si>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</si>
  <si>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</si>
  <si>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</si>
  <si>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</si>
  <si>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</si>
  <si>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</si>
  <si>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</si>
  <si>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</si>
  <si>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</si>
  <si>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</si>
  <si>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</si>
  <si>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</si>
  <si>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</si>
  <si>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</si>
  <si>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</si>
  <si>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</si>
  <si>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</si>
  <si>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</si>
  <si>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</si>
  <si>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</si>
  <si>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</si>
  <si>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</si>
  <si>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</si>
  <si>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</si>
  <si>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</si>
  <si>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</si>
  <si>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</si>
  <si>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</si>
  <si>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</si>
  <si>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</si>
  <si>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</si>
  <si>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</si>
  <si>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</si>
  <si>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</si>
  <si>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</si>
  <si>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</si>
  <si>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</si>
  <si>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</si>
  <si>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</si>
  <si>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</si>
  <si>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</si>
  <si>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</si>
  <si>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</si>
  <si>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</si>
  <si>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</si>
  <si>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</si>
  <si>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</si>
  <si>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</si>
  <si>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</si>
  <si>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</si>
  <si>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</si>
  <si>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</si>
  <si>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</si>
  <si>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</si>
  <si>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</si>
  <si>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</si>
  <si>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</si>
  <si>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</si>
  <si>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</si>
  <si>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</si>
  <si>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</si>
  <si>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</si>
  <si>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</si>
  <si>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</si>
  <si>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</si>
  <si>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</si>
  <si>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</si>
  <si>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</si>
  <si>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</si>
  <si>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</si>
  <si>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</si>
  <si>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</si>
  <si>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</si>
  <si>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</si>
  <si>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</si>
  <si>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</si>
  <si>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</si>
  <si>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</si>
  <si>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</si>
  <si>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</si>
  <si>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</si>
  <si>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</si>
  <si>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</si>
  <si>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</si>
  <si>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</si>
  <si>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</si>
  <si>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</si>
  <si>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</si>
  <si>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</si>
  <si>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</si>
  <si>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</si>
  <si>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</si>
  <si>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</si>
  <si>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</si>
  <si>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</si>
  <si>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</si>
  <si>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</si>
  <si>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</si>
  <si>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</si>
  <si>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</si>
  <si>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</si>
  <si>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</si>
  <si>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</si>
  <si>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</si>
  <si>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</si>
  <si>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</si>
  <si>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</si>
  <si>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</si>
  <si>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</si>
  <si>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</si>
  <si>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</si>
  <si>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</si>
  <si>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</si>
  <si>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</si>
  <si>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</si>
  <si>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</si>
  <si>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</si>
  <si>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</si>
  <si>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</si>
  <si>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</si>
  <si>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</si>
  <si>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</si>
  <si>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</si>
  <si>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</si>
  <si>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</si>
  <si>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</si>
  <si>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</si>
  <si>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</si>
  <si>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</si>
  <si>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</si>
  <si>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</si>
  <si>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</si>
  <si>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</si>
  <si>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</si>
  <si>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</si>
  <si>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</si>
  <si>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</si>
  <si>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</si>
  <si>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</si>
  <si>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</si>
  <si>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</si>
  <si>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</si>
  <si>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</si>
  <si>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</si>
  <si>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</si>
  <si>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</si>
  <si>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</si>
  <si>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</si>
  <si>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</si>
  <si>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</si>
  <si>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</si>
  <si>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</si>
  <si>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</si>
  <si>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</si>
  <si>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</si>
  <si>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</si>
  <si>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</si>
  <si>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</si>
  <si>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</si>
  <si>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</si>
  <si>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</si>
  <si>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</si>
  <si>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</si>
  <si>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</si>
  <si>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</si>
  <si>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</si>
  <si>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</si>
  <si>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</si>
  <si>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</si>
  <si>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</si>
  <si>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</si>
  <si>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</si>
  <si>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</si>
  <si>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</si>
  <si>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</si>
  <si>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</si>
  <si>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</si>
  <si>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</si>
  <si>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</si>
  <si>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</si>
  <si>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</si>
  <si>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</si>
  <si>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</si>
  <si>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</si>
  <si>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</si>
  <si>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</si>
  <si>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</si>
  <si>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</si>
  <si>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</si>
  <si>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</si>
  <si>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</si>
  <si>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</si>
  <si>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</si>
  <si>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</si>
  <si>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</si>
  <si>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</si>
  <si>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</si>
  <si>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</si>
  <si>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</si>
  <si>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</si>
  <si>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</si>
  <si>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</si>
  <si>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</si>
  <si>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</si>
  <si>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</si>
  <si>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</si>
  <si>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</si>
  <si>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</si>
  <si>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</si>
  <si>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</si>
  <si>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</si>
  <si>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</si>
  <si>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</si>
  <si>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</si>
  <si>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</si>
  <si>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</si>
  <si>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</si>
  <si>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</si>
  <si>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</si>
  <si>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</si>
  <si>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</si>
  <si>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</si>
  <si>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</si>
  <si>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</si>
  <si>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</si>
  <si>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</si>
  <si>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</si>
  <si>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</si>
  <si>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</si>
  <si>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</si>
  <si>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</si>
  <si>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</si>
  <si>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</si>
  <si>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</si>
  <si>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</si>
  <si>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</si>
  <si>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</si>
  <si>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</si>
  <si>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</si>
  <si>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</si>
  <si>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</si>
  <si>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</si>
  <si>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</si>
  <si>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</si>
  <si>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</si>
  <si>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</si>
  <si>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</si>
  <si>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</si>
  <si>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</si>
  <si>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</si>
  <si>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</si>
  <si>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</si>
  <si>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</si>
  <si>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</si>
  <si>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</si>
  <si>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</si>
  <si>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</si>
  <si>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</si>
  <si>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</si>
  <si>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</si>
  <si>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</si>
  <si>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</si>
  <si>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</si>
  <si>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</si>
  <si>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</si>
  <si>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</si>
  <si>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</si>
  <si>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</si>
  <si>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</si>
  <si>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</si>
  <si>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</si>
  <si>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</si>
  <si>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</si>
  <si>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</si>
  <si>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</si>
  <si>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</si>
  <si>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</si>
  <si>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</si>
  <si>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</si>
  <si>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</si>
  <si>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</si>
  <si>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</si>
  <si>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</si>
  <si>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</si>
  <si>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</si>
  <si>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</si>
  <si>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</si>
  <si>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</si>
  <si>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</si>
  <si>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</si>
  <si>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</si>
  <si>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</si>
  <si>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</si>
  <si>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</si>
  <si>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</si>
  <si>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</si>
  <si>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</si>
  <si>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</si>
  <si>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</si>
  <si>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</si>
  <si>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</si>
  <si>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</si>
  <si>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</si>
  <si>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</si>
  <si>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</si>
  <si>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</si>
  <si>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</si>
  <si>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</si>
  <si>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</si>
  <si>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</si>
  <si>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</si>
  <si>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</si>
  <si>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</si>
  <si>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</si>
  <si>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</si>
  <si>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</si>
  <si>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</si>
  <si>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</si>
  <si>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</si>
  <si>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</si>
  <si>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</si>
  <si>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</si>
  <si>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</si>
  <si>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</si>
  <si>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</si>
  <si>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</si>
  <si>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</si>
  <si>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</si>
  <si>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</si>
  <si>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</si>
  <si>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</si>
  <si>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</si>
  <si>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</si>
  <si>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</si>
  <si>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</si>
  <si>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</si>
  <si>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</si>
  <si>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</si>
  <si>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</si>
  <si>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</si>
  <si>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</si>
  <si>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</si>
  <si>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</si>
  <si>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</si>
  <si>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</si>
  <si>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</si>
  <si>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</si>
  <si>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</si>
  <si>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</si>
  <si>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</si>
  <si>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</si>
  <si>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</si>
  <si>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</si>
  <si>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</si>
  <si>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</si>
  <si>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</si>
  <si>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</si>
  <si>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</si>
  <si>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</si>
  <si>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</si>
  <si>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</si>
  <si>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</si>
  <si>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</si>
  <si>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</si>
  <si>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</si>
  <si>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</si>
  <si>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</si>
  <si>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</si>
  <si>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</si>
  <si>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</si>
  <si>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</si>
  <si>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</si>
  <si>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</si>
  <si>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</si>
  <si>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</si>
  <si>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</si>
  <si>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</si>
  <si>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</si>
  <si>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</si>
  <si>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</si>
  <si>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</si>
  <si>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</si>
  <si>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</si>
  <si>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</si>
  <si>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</si>
  <si>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</si>
  <si>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</si>
  <si>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</si>
  <si>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</si>
  <si>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</si>
  <si>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</si>
  <si>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</si>
  <si>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</si>
  <si>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</si>
  <si>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</si>
  <si>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</si>
  <si>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</si>
  <si>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</si>
  <si>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</si>
  <si>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</si>
  <si>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</si>
  <si>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</si>
  <si>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</si>
  <si>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</si>
  <si>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</si>
  <si>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</si>
  <si>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</si>
  <si>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</si>
  <si>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</si>
  <si>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</si>
  <si>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</si>
  <si>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</si>
  <si>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</si>
  <si>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</si>
  <si>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</si>
  <si>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</si>
  <si>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</si>
  <si>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</si>
  <si>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</si>
  <si>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</si>
  <si>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</si>
  <si>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</si>
  <si>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</si>
  <si>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</si>
  <si>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</si>
  <si>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</si>
  <si>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</si>
  <si>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</si>
  <si>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</si>
  <si>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</si>
  <si>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</si>
  <si>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</si>
  <si>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</si>
  <si>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</si>
  <si>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</si>
  <si>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</si>
  <si>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</si>
  <si>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</si>
  <si>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</si>
  <si>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</si>
  <si>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</si>
  <si>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</si>
  <si>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</si>
  <si>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</si>
  <si>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</si>
  <si>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</si>
  <si>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</si>
  <si>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</si>
  <si>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</si>
  <si>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</si>
  <si>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</si>
  <si>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</si>
  <si>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</si>
  <si>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</si>
  <si>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</si>
  <si>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</si>
  <si>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</si>
  <si>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</si>
  <si>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</si>
  <si>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</si>
  <si>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</si>
  <si>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</si>
  <si>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</si>
  <si>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</si>
  <si>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</si>
  <si>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</si>
  <si>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</si>
  <si>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</si>
  <si>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</si>
  <si>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</si>
  <si>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</si>
  <si>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</si>
  <si>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</si>
  <si>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</si>
  <si>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</si>
  <si>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</si>
  <si>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</si>
  <si>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</si>
  <si>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</si>
  <si>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</si>
  <si>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</si>
  <si>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</si>
  <si>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</si>
  <si>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</si>
  <si>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</si>
  <si>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</si>
  <si>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</si>
  <si>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</si>
  <si>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</si>
  <si>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</si>
  <si>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</si>
  <si>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</si>
  <si>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</si>
  <si>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</si>
  <si>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</si>
  <si>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</si>
  <si>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</si>
  <si>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</si>
  <si>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</si>
  <si>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</si>
  <si>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</si>
  <si>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</si>
  <si>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</si>
  <si>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</si>
  <si>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</si>
  <si>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</si>
  <si>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</si>
  <si>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</si>
  <si>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</si>
  <si>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</si>
  <si>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</si>
  <si>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</si>
  <si>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</si>
  <si>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</si>
  <si>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</si>
  <si>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</si>
  <si>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</si>
  <si>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</si>
  <si>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</si>
  <si>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</si>
  <si>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</si>
  <si>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</si>
  <si>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</si>
  <si>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</si>
  <si>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</si>
  <si>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</si>
  <si>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</si>
  <si>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</si>
  <si>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</si>
  <si>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</si>
  <si>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</si>
  <si>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</si>
  <si>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</si>
  <si>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</si>
  <si>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</si>
  <si>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</si>
  <si>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</si>
  <si>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</si>
  <si>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</si>
  <si>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</si>
  <si>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</si>
  <si>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</si>
  <si>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</si>
  <si>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</si>
  <si>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</si>
  <si>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</si>
  <si>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</si>
  <si>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</si>
  <si>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</si>
  <si>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</si>
  <si>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</si>
  <si>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</si>
  <si>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</si>
  <si>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</si>
  <si>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</si>
  <si>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</si>
  <si>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</si>
  <si>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</si>
  <si>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</si>
  <si>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</si>
  <si>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</si>
  <si>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</si>
  <si>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</si>
  <si>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</si>
  <si>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</si>
  <si>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</si>
  <si>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</si>
  <si>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</si>
  <si>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</si>
  <si>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</si>
  <si>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</si>
  <si>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</si>
  <si>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</si>
  <si>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</si>
  <si>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</si>
  <si>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</si>
  <si>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</si>
  <si>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</si>
  <si>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</si>
  <si>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</si>
  <si>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</si>
  <si>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</si>
  <si>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</si>
  <si>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</si>
  <si>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</si>
  <si>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</si>
  <si>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</si>
  <si>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</si>
  <si>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</si>
  <si>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</si>
  <si>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</si>
  <si>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</si>
  <si>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</si>
  <si>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</si>
  <si>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</si>
  <si>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</si>
  <si>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</si>
  <si>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</si>
  <si>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</si>
  <si>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</si>
  <si>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</si>
  <si>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</si>
  <si>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</si>
  <si>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</si>
  <si>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</si>
  <si>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</si>
  <si>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</si>
  <si>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</si>
  <si>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</si>
  <si>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</si>
  <si>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</si>
  <si>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</si>
  <si>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</si>
  <si>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</si>
  <si>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</si>
  <si>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</si>
  <si>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</si>
  <si>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</si>
  <si>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</si>
  <si>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</si>
  <si>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</si>
  <si>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</si>
  <si>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</si>
  <si>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</si>
  <si>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</si>
  <si>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</si>
  <si>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</si>
  <si>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</si>
  <si>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</si>
  <si>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</si>
  <si>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</si>
  <si>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</si>
  <si>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</si>
  <si>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</si>
  <si>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</si>
  <si>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</si>
  <si>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</si>
  <si>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</si>
  <si>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</si>
  <si>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</si>
  <si>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</si>
  <si>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</si>
  <si>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</si>
  <si>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</si>
  <si>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</si>
  <si>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</si>
  <si>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</si>
  <si>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</si>
  <si>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</si>
  <si>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</si>
  <si>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</si>
  <si>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</si>
  <si>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</si>
  <si>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</si>
  <si>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</si>
  <si>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</si>
  <si>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</si>
  <si>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</si>
  <si>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</si>
  <si>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</si>
  <si>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</si>
  <si>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</si>
  <si>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</si>
  <si>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</si>
  <si>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</si>
  <si>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</si>
  <si>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</si>
  <si>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</si>
  <si>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</si>
  <si>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</si>
  <si>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</si>
  <si>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</si>
  <si>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</si>
  <si>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</si>
  <si>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</si>
  <si>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</si>
  <si>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</si>
  <si>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</si>
  <si>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</si>
  <si>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</si>
  <si>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</si>
  <si>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</si>
  <si>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</si>
  <si>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</si>
  <si>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</si>
  <si>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</si>
  <si>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</si>
  <si>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</si>
  <si>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</si>
  <si>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</si>
  <si>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</si>
  <si>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</si>
  <si>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</si>
  <si>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</si>
  <si>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</si>
  <si>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</si>
  <si>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</si>
  <si>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</si>
  <si>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</si>
  <si>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</si>
  <si>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</si>
  <si>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</si>
  <si>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</si>
  <si>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</si>
  <si>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</si>
  <si>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</si>
  <si>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</si>
  <si>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</si>
  <si>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</si>
  <si>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</si>
  <si>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</si>
  <si>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</si>
  <si>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</si>
  <si>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</si>
  <si>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</si>
  <si>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</si>
  <si>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</si>
  <si>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</si>
  <si>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</si>
  <si>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</si>
  <si>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</si>
  <si>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</si>
  <si>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</si>
  <si>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</si>
  <si>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</si>
  <si>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</si>
  <si>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</si>
  <si>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</si>
  <si>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</si>
  <si>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</si>
  <si>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</si>
  <si>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</si>
  <si>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</si>
  <si>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</si>
  <si>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</si>
  <si>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</si>
  <si>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</si>
  <si>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</si>
  <si>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</si>
  <si>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</si>
  <si>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</si>
  <si>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</si>
  <si>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</si>
  <si>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</si>
  <si>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</si>
  <si>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</si>
  <si>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</si>
  <si>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</si>
  <si>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</si>
  <si>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</si>
  <si>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</si>
  <si>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</si>
  <si>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</si>
  <si>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</si>
  <si>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</si>
  <si>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</si>
  <si>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</si>
  <si>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</si>
  <si>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</si>
  <si>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</si>
  <si>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</si>
  <si>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</si>
  <si>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</si>
  <si>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</si>
  <si>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</si>
  <si>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</si>
  <si>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</si>
  <si>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</si>
  <si>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</si>
  <si>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</si>
  <si>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</si>
  <si>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</si>
  <si>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</si>
  <si>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</si>
  <si>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</si>
  <si>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</si>
  <si>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</si>
  <si>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</si>
  <si>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</si>
  <si>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</si>
  <si>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</si>
  <si>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</si>
  <si>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</si>
  <si>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</si>
  <si>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</si>
  <si>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</si>
  <si>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</si>
  <si>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</si>
  <si>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</si>
  <si>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</si>
  <si>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</si>
  <si>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</si>
  <si>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</si>
  <si>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</si>
  <si>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</si>
  <si>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</si>
  <si>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</si>
  <si>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</si>
  <si>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</si>
  <si>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</si>
  <si>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</si>
  <si>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</si>
  <si>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</si>
  <si>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</si>
  <si>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</si>
  <si>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</si>
  <si>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</si>
  <si>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</si>
  <si>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</si>
  <si>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</si>
  <si>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</si>
  <si>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</si>
  <si>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</si>
  <si>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</si>
  <si>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</si>
  <si>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</si>
  <si>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</si>
  <si>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</si>
  <si>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</si>
  <si>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</si>
  <si>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</si>
  <si>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</si>
  <si>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</si>
  <si>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</si>
  <si>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</si>
  <si>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</si>
  <si>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</si>
  <si>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</si>
  <si>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</si>
  <si>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</si>
  <si>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</si>
  <si>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</si>
  <si>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</si>
  <si>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</si>
  <si>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</si>
  <si>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</si>
  <si>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</si>
  <si>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</si>
  <si>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</si>
  <si>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</si>
  <si>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</si>
  <si>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</si>
  <si>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</si>
  <si>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</si>
  <si>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</si>
  <si>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</si>
  <si>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</si>
  <si>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</si>
  <si>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</si>
  <si>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</si>
  <si>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</si>
  <si>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</si>
  <si>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</si>
  <si>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</si>
  <si>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</si>
  <si>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</si>
  <si>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</si>
  <si>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</si>
  <si>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</si>
  <si>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</si>
  <si>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</si>
  <si>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</si>
  <si>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</si>
  <si>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</si>
  <si>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</si>
  <si>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</si>
  <si>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</si>
  <si>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</si>
  <si>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</si>
  <si>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</si>
  <si>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</si>
  <si>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</si>
  <si>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</si>
  <si>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</si>
  <si>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</si>
  <si>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</si>
  <si>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</si>
  <si>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</si>
  <si>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</si>
  <si>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</si>
  <si>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</si>
  <si>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</si>
  <si>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</si>
  <si>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</si>
  <si>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</si>
  <si>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</si>
  <si>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</si>
  <si>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</si>
  <si>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</si>
  <si>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</si>
  <si>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</si>
  <si>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</si>
  <si>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</si>
  <si>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</si>
  <si>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</si>
  <si>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</si>
  <si>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</si>
  <si>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</si>
  <si>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</si>
  <si>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</si>
  <si>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</si>
  <si>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</si>
  <si>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</si>
  <si>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</si>
  <si>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</si>
  <si>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</si>
  <si>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</si>
  <si>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</si>
  <si>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</si>
  <si>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</si>
  <si>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</si>
  <si>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</si>
  <si>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</si>
  <si>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</si>
  <si>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</si>
  <si>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</si>
  <si>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</si>
  <si>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</si>
  <si>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</si>
  <si>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</si>
  <si>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</si>
  <si>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</si>
  <si>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</si>
  <si>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</si>
  <si>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</si>
  <si>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</si>
  <si>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</si>
  <si>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</si>
  <si>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</si>
  <si>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</si>
  <si>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</si>
  <si>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</si>
  <si>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</si>
  <si>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</si>
  <si>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</si>
  <si>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</si>
  <si>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</si>
  <si>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</si>
  <si>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</si>
  <si>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</si>
  <si>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</si>
  <si>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</si>
  <si>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</si>
  <si>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</si>
  <si>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</si>
  <si>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</si>
  <si>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</si>
  <si>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</si>
  <si>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</si>
  <si>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</si>
  <si>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</si>
  <si>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</si>
  <si>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</si>
  <si>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</si>
  <si>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</si>
  <si>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</si>
  <si>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</si>
  <si>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</si>
  <si>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</si>
  <si>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</si>
  <si>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</si>
  <si>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</si>
  <si>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</si>
  <si>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</si>
  <si>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</si>
  <si>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</si>
  <si>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</si>
  <si>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</si>
  <si>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</si>
  <si>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</si>
  <si>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</si>
  <si>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</si>
  <si>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</si>
  <si>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</si>
  <si>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</si>
  <si>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</si>
  <si>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</si>
  <si>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</si>
  <si>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</si>
  <si>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</si>
  <si>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</si>
  <si>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</si>
  <si>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</si>
  <si>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</si>
  <si>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</si>
  <si>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</si>
  <si>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</si>
  <si>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</si>
  <si>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</si>
  <si>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</si>
  <si>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</si>
  <si>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</si>
  <si>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</si>
  <si>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</si>
  <si>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</si>
  <si>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</si>
  <si>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</si>
  <si>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</si>
  <si>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</si>
  <si>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</si>
  <si>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</si>
  <si>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</si>
  <si>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</si>
  <si>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</si>
  <si>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</si>
  <si>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</si>
  <si>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</si>
  <si>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</si>
  <si>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</si>
  <si>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</si>
  <si>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</si>
  <si>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</si>
  <si>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</si>
  <si>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</si>
  <si>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</si>
  <si>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</si>
  <si>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</si>
  <si>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</si>
  <si>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</si>
  <si>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</si>
  <si>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</si>
  <si>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</si>
  <si>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</si>
  <si>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</si>
  <si>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</si>
  <si>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</si>
  <si>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</si>
  <si>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</si>
  <si>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</si>
  <si>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</si>
  <si>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</si>
  <si>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</si>
  <si>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</si>
  <si>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</si>
  <si>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</si>
  <si>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</si>
  <si>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</si>
  <si>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</si>
  <si>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</si>
  <si>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</si>
  <si>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</si>
  <si>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</si>
  <si>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</si>
  <si>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</si>
  <si>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</si>
  <si>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</si>
  <si>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</si>
  <si>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</si>
  <si>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</si>
  <si>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</si>
  <si>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</si>
  <si>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</si>
  <si>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</si>
  <si>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</si>
  <si>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</si>
  <si>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</si>
  <si>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</si>
  <si>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</si>
  <si>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</si>
  <si>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</si>
  <si>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</si>
  <si>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</si>
  <si>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</si>
  <si>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</si>
  <si>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</si>
  <si>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</si>
  <si>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</si>
  <si>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</si>
  <si>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</si>
  <si>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</si>
  <si>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</si>
  <si>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</si>
  <si>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</si>
  <si>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</si>
  <si>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</si>
  <si>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</si>
  <si>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</si>
  <si>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</si>
  <si>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</si>
  <si>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</si>
  <si>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</si>
  <si>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</si>
  <si>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</si>
  <si>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</si>
  <si>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</si>
  <si>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</si>
  <si>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</si>
  <si>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</si>
  <si>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</si>
  <si>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</si>
  <si>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</si>
  <si>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</si>
  <si>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</si>
  <si>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</si>
  <si>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</si>
  <si>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</si>
  <si>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</si>
  <si>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</si>
  <si>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</si>
  <si>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</si>
  <si>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</si>
  <si>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</si>
  <si>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</si>
  <si>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</si>
  <si>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</si>
  <si>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</si>
  <si>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</si>
  <si>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</si>
  <si>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</si>
  <si>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</si>
  <si>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</si>
  <si>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</si>
  <si>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</si>
  <si>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</si>
  <si>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</si>
  <si>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</si>
  <si>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</si>
  <si>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</si>
  <si>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</si>
  <si>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</si>
  <si>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</si>
  <si>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</si>
  <si>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</si>
  <si>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</si>
  <si>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</si>
  <si>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</si>
  <si>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</si>
  <si>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</si>
  <si>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</si>
  <si>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</si>
  <si>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</si>
  <si>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</si>
  <si>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</si>
  <si>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</si>
  <si>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</si>
  <si>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</si>
  <si>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</si>
  <si>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</si>
  <si>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</si>
  <si>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</si>
  <si>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</si>
  <si>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</si>
  <si>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</si>
  <si>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</si>
  <si>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</si>
  <si>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</si>
  <si>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</si>
  <si>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</si>
  <si>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</si>
  <si>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</si>
  <si>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</si>
  <si>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</si>
  <si>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</si>
  <si>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</si>
  <si>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</si>
  <si>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</si>
  <si>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</si>
  <si>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</si>
  <si>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</si>
  <si>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</si>
  <si>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</si>
  <si>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</si>
  <si>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</si>
  <si>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</si>
  <si>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</si>
  <si>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</si>
  <si>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</si>
  <si>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</si>
  <si>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</si>
  <si>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</si>
  <si>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</si>
  <si>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</si>
  <si>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</si>
  <si>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</si>
  <si>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</si>
  <si>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</si>
  <si>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</si>
  <si>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</si>
  <si>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</si>
  <si>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</si>
  <si>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</si>
  <si>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</si>
  <si>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</si>
  <si>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</si>
  <si>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</si>
  <si>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</si>
  <si>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</si>
  <si>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</si>
  <si>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</si>
  <si>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</si>
  <si>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</si>
  <si>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</si>
  <si>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</si>
  <si>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</si>
  <si>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</si>
  <si>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</si>
  <si>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</si>
  <si>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</si>
  <si>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</si>
  <si>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</si>
  <si>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</si>
  <si>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</si>
  <si>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</si>
  <si>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</si>
  <si>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</si>
  <si>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</si>
  <si>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</si>
  <si>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</si>
  <si>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</si>
  <si>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</si>
  <si>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</si>
  <si>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</si>
  <si>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</si>
  <si>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</si>
  <si>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</si>
  <si>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</si>
  <si>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</si>
  <si>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</si>
  <si>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</si>
  <si>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</si>
  <si>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</si>
  <si>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</si>
  <si>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</si>
  <si>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</si>
  <si>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</si>
  <si>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</si>
  <si>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</si>
  <si>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</si>
  <si>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</si>
  <si>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</si>
  <si>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</si>
  <si>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</si>
  <si>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</si>
  <si>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</si>
  <si>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</si>
  <si>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</si>
  <si>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</si>
  <si>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</si>
  <si>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</si>
  <si>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</si>
  <si>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</si>
  <si>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</si>
  <si>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</si>
  <si>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</si>
  <si>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</si>
  <si>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</si>
  <si>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</si>
  <si>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</si>
  <si>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</si>
  <si>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</si>
  <si>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</si>
  <si>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</si>
  <si>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</si>
  <si>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</si>
  <si>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</si>
  <si>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</si>
  <si>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</si>
  <si>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</si>
  <si>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</si>
  <si>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</si>
  <si>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</si>
  <si>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</si>
  <si>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</si>
  <si>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</si>
  <si>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</si>
  <si>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</si>
  <si>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</si>
  <si>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</si>
  <si>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</si>
  <si>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</si>
  <si>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</si>
  <si>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</si>
  <si>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</si>
  <si>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</si>
  <si>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</si>
  <si>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</si>
  <si>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</si>
  <si>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</si>
  <si>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</si>
  <si>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</si>
  <si>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</si>
  <si>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</si>
  <si>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</si>
  <si>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</si>
  <si>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</si>
  <si>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</si>
  <si>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</si>
  <si>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</si>
  <si>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</si>
  <si>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</si>
  <si>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</si>
  <si>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</si>
  <si>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</si>
  <si>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</si>
  <si>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</si>
  <si>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</si>
  <si>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</si>
  <si>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</si>
  <si>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</si>
  <si>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</si>
  <si>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</si>
  <si>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</si>
  <si>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</si>
  <si>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</si>
  <si>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</si>
  <si>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</si>
  <si>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</si>
  <si>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</si>
  <si>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</si>
  <si>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</si>
  <si>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</si>
  <si>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</si>
  <si>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</si>
  <si>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</si>
  <si>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</si>
  <si>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</si>
  <si>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</si>
  <si>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</si>
  <si>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</si>
  <si>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</si>
  <si>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</si>
  <si>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</si>
  <si>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</si>
  <si>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</si>
  <si>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</si>
  <si>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</si>
  <si>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</si>
  <si>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</si>
  <si>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</si>
  <si>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</si>
  <si>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</si>
  <si>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</si>
  <si>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</si>
  <si>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</si>
  <si>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</si>
  <si>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</si>
  <si>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</si>
  <si>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</si>
  <si>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</si>
  <si>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</si>
  <si>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</si>
  <si>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</si>
  <si>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</si>
  <si>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</si>
  <si>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</si>
  <si>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</si>
  <si>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</si>
  <si>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</si>
  <si>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</si>
  <si>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</si>
  <si>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</si>
  <si>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</si>
  <si>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</si>
  <si>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</si>
  <si>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</si>
  <si>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</si>
  <si>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</si>
  <si>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</si>
  <si>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</si>
  <si>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</si>
  <si>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</si>
  <si>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</si>
  <si>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</si>
  <si>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</si>
  <si>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</si>
  <si>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</si>
  <si>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</si>
  <si>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</si>
  <si>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</si>
  <si>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</si>
  <si>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</si>
  <si>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</si>
  <si>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</si>
  <si>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</si>
  <si>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</si>
  <si>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</si>
  <si>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</si>
  <si>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</si>
  <si>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</si>
  <si>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</si>
  <si>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</si>
  <si>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</si>
  <si>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</si>
  <si>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</si>
  <si>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</si>
  <si>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</si>
  <si>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</si>
  <si>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</si>
  <si>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</si>
  <si>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</si>
  <si>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</si>
  <si>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</si>
  <si>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</si>
  <si>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</si>
  <si>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</si>
  <si>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</si>
  <si>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</si>
  <si>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</si>
  <si>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</si>
  <si>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</si>
  <si>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</si>
  <si>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</si>
  <si>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</si>
  <si>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</si>
  <si>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</si>
  <si>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</si>
  <si>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</si>
  <si>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</si>
  <si>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</si>
  <si>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</si>
  <si>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</si>
  <si>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</si>
  <si>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</si>
  <si>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</si>
  <si>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</si>
  <si>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</si>
  <si>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</si>
  <si>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</si>
  <si>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</si>
  <si>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</si>
  <si>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</si>
  <si>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</si>
  <si>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</si>
  <si>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</si>
  <si>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</si>
  <si>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</si>
  <si>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</si>
  <si>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</si>
  <si>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</si>
  <si>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</si>
  <si>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</si>
  <si>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</si>
  <si>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</si>
  <si>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</si>
  <si>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</si>
  <si>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</si>
  <si>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</si>
  <si>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</si>
  <si>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</si>
  <si>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</si>
  <si>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</si>
  <si>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</si>
  <si>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</si>
  <si>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</si>
  <si>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</si>
  <si>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</si>
  <si>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</si>
  <si>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</si>
  <si>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</si>
  <si>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</si>
  <si>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</si>
  <si>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</si>
  <si>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</si>
  <si>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</si>
  <si>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</si>
  <si>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</si>
  <si>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</si>
  <si>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</si>
  <si>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</si>
  <si>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</si>
  <si>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</si>
  <si>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</si>
  <si>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</si>
  <si>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</si>
  <si>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</si>
  <si>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</si>
  <si>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</si>
  <si>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</si>
  <si>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</si>
  <si>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</si>
  <si>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</si>
  <si>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</si>
  <si>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</si>
  <si>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</si>
  <si>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</si>
  <si>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</si>
  <si>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</si>
  <si>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</si>
  <si>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</si>
  <si>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</si>
  <si>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</si>
  <si>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</si>
  <si>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</si>
  <si>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</si>
  <si>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</si>
  <si>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</si>
  <si>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</si>
  <si>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</si>
  <si>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</si>
  <si>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</si>
  <si>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</si>
  <si>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</si>
  <si>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</si>
  <si>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</si>
  <si>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</si>
  <si>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</si>
  <si>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</si>
  <si>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</si>
  <si>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</si>
  <si>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</si>
  <si>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</si>
  <si>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</si>
  <si>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</si>
  <si>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</si>
  <si>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</si>
  <si>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</si>
  <si>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</si>
  <si>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</si>
  <si>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</si>
  <si>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</si>
  <si>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</si>
  <si>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</si>
  <si>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</si>
  <si>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</si>
  <si>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</si>
  <si>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</si>
  <si>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</si>
  <si>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</si>
  <si>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</si>
  <si>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</si>
  <si>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</si>
  <si>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</si>
  <si>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</si>
  <si>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</si>
  <si>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</si>
  <si>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</si>
  <si>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</si>
  <si>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</si>
  <si>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</si>
  <si>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</si>
  <si>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</si>
  <si>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</si>
  <si>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</si>
  <si>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</si>
  <si>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</si>
  <si>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</si>
  <si>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</si>
  <si>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</si>
  <si>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</si>
  <si>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</si>
  <si>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</si>
  <si>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</si>
  <si>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</si>
  <si>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</si>
  <si>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</si>
  <si>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</si>
  <si>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</si>
  <si>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</si>
  <si>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</si>
  <si>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</si>
  <si>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</si>
  <si>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</si>
  <si>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</si>
  <si>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</si>
  <si>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</si>
  <si>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</si>
  <si>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</si>
  <si>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</si>
  <si>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</si>
  <si>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</si>
  <si>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</si>
  <si>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</si>
  <si>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</si>
  <si>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</si>
  <si>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</si>
  <si>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</si>
  <si>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</si>
  <si>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</si>
  <si>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</si>
  <si>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</si>
  <si>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</si>
  <si>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</si>
  <si>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</si>
  <si>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</si>
  <si>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</si>
  <si>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</si>
  <si>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</si>
  <si>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</si>
  <si>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</si>
  <si>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</si>
  <si>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</si>
  <si>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</si>
  <si>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</si>
  <si>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</si>
  <si>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</si>
  <si>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</si>
  <si>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</si>
  <si>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</si>
  <si>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</si>
  <si>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</si>
  <si>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</si>
  <si>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</si>
  <si>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</si>
  <si>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</si>
  <si>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</si>
  <si>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</si>
  <si>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</si>
  <si>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</si>
  <si>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</si>
  <si>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</si>
  <si>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</si>
  <si>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</si>
  <si>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</si>
  <si>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</si>
  <si>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</si>
  <si>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</si>
  <si>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</si>
  <si>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</si>
  <si>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</si>
  <si>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</si>
  <si>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</si>
  <si>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</si>
  <si>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</si>
  <si>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</si>
  <si>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</si>
  <si>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</si>
  <si>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</si>
  <si>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</si>
  <si>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</si>
  <si>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</si>
  <si>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</si>
  <si>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</si>
  <si>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</si>
  <si>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</si>
  <si>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</si>
  <si>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</si>
  <si>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</si>
  <si>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</si>
  <si>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</si>
  <si>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</si>
  <si>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</si>
  <si>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</si>
  <si>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</si>
  <si>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</si>
  <si>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</si>
  <si>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</si>
  <si>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</si>
  <si>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</si>
  <si>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</si>
  <si>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</si>
  <si>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</si>
  <si>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</si>
  <si>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</si>
  <si>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</si>
  <si>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</si>
  <si>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</si>
  <si>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</si>
  <si>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</si>
  <si>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</si>
  <si>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</si>
  <si>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</si>
  <si>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</si>
  <si>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</si>
  <si>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</si>
  <si>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</si>
  <si>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</si>
  <si>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</si>
  <si>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</si>
  <si>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</si>
  <si>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</si>
  <si>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</si>
  <si>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</si>
  <si>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</si>
  <si>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</si>
  <si>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</si>
  <si>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</si>
  <si>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</si>
  <si>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</si>
  <si>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</si>
  <si>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</si>
  <si>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</si>
  <si>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</si>
  <si>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</si>
  <si>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</si>
  <si>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</si>
  <si>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</si>
  <si>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</si>
  <si>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</si>
  <si>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</si>
  <si>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</si>
  <si>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</si>
  <si>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</si>
  <si>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</si>
  <si>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</si>
  <si>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</si>
  <si>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</si>
  <si>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</si>
  <si>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</si>
  <si>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</si>
  <si>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</si>
  <si>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</si>
  <si>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</si>
  <si>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</si>
  <si>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</si>
  <si>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</si>
  <si>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</si>
  <si>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</si>
  <si>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</si>
  <si>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</si>
  <si>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</si>
  <si>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</si>
  <si>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</si>
  <si>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</si>
  <si>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</si>
  <si>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</si>
  <si>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</si>
  <si>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</si>
  <si>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</si>
  <si>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</si>
  <si>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</si>
  <si>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</si>
  <si>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</si>
  <si>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</si>
  <si>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</si>
  <si>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</si>
  <si>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</si>
  <si>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</si>
  <si>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</si>
  <si>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</si>
  <si>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</si>
  <si>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</si>
  <si>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</si>
  <si>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</si>
  <si>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</si>
  <si>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</si>
  <si>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</si>
  <si>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</si>
  <si>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</si>
  <si>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</si>
  <si>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</si>
  <si>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</si>
  <si>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</si>
  <si>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</si>
  <si>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</si>
  <si>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</si>
  <si>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</si>
  <si>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</si>
  <si>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</si>
  <si>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</si>
  <si>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</si>
  <si>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</si>
  <si>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</si>
  <si>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</si>
  <si>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</si>
  <si>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</si>
  <si>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</si>
  <si>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</si>
  <si>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</si>
  <si>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</si>
  <si>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</si>
  <si>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</si>
  <si>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</si>
  <si>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</si>
  <si>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</si>
  <si>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</si>
  <si>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</si>
  <si>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</si>
  <si>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</si>
  <si>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</si>
  <si>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</si>
  <si>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</si>
  <si>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</si>
  <si>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</si>
  <si>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</si>
  <si>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</si>
  <si>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</si>
  <si>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</si>
  <si>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</si>
  <si>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</si>
  <si>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</si>
  <si>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</si>
  <si>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</si>
  <si>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</si>
  <si>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</si>
  <si>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</si>
  <si>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</si>
  <si>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</si>
  <si>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</si>
  <si>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</si>
  <si>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</si>
  <si>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</si>
  <si>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</si>
  <si>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</si>
  <si>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</si>
  <si>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</si>
  <si>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</si>
  <si>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</si>
  <si>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</si>
  <si>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</si>
  <si>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</si>
  <si>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</si>
  <si>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</si>
  <si>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</si>
  <si>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</si>
  <si>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</si>
  <si>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</si>
  <si>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</si>
  <si>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</si>
  <si>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</si>
  <si>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</si>
  <si>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</si>
  <si>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</si>
  <si>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</si>
  <si>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</si>
  <si>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</si>
  <si>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</si>
  <si>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</si>
  <si>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</si>
  <si>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</si>
  <si>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</si>
  <si>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</si>
  <si>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</si>
  <si>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</si>
  <si>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</si>
  <si>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</si>
  <si>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</si>
  <si>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</si>
  <si>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</si>
  <si>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</si>
  <si>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</si>
  <si>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</si>
  <si>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</si>
  <si>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</si>
  <si>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</si>
  <si>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</si>
  <si>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</si>
  <si>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</si>
  <si>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</si>
  <si>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</si>
  <si>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</si>
  <si>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</si>
  <si>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</si>
  <si>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</si>
  <si>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</si>
  <si>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</si>
  <si>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</si>
  <si>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</si>
  <si>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</si>
  <si>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</si>
  <si>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</si>
  <si>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</si>
  <si>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</si>
  <si>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</si>
  <si>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</si>
  <si>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</si>
  <si>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</si>
  <si>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</si>
  <si>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</si>
  <si>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</si>
  <si>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</si>
  <si>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</si>
  <si>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</si>
  <si>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</si>
  <si>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</si>
  <si>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</si>
  <si>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</si>
  <si>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</si>
  <si>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</si>
  <si>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</si>
  <si>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</si>
  <si>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</si>
  <si>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</si>
  <si>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</si>
  <si>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</si>
  <si>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</si>
  <si>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</si>
  <si>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</si>
  <si>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</si>
  <si>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</si>
  <si>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</si>
  <si>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</si>
  <si>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</si>
  <si>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</si>
  <si>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</si>
  <si>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</si>
  <si>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</si>
  <si>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</si>
  <si>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</si>
  <si>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</si>
  <si>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</si>
  <si>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</si>
  <si>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</si>
  <si>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</si>
  <si>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</si>
  <si>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</si>
  <si>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</si>
  <si>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</si>
  <si>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</si>
  <si>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</si>
  <si>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</si>
  <si>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</si>
  <si>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</si>
  <si>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</si>
  <si>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</si>
  <si>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</si>
  <si>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</si>
  <si>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</si>
  <si>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</si>
  <si>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</si>
  <si>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</si>
  <si>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</si>
  <si>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</si>
  <si>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</si>
  <si>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</si>
  <si>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</si>
  <si>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</si>
  <si>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</si>
  <si>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</si>
  <si>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</si>
  <si>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</si>
  <si>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</si>
  <si>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</si>
  <si>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</si>
  <si>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</si>
  <si>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</si>
  <si>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</si>
  <si>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</si>
  <si>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</si>
  <si>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</si>
  <si>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</si>
  <si>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</si>
  <si>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</si>
  <si>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</si>
  <si>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</si>
  <si>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</si>
  <si>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</si>
  <si>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</si>
  <si>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</si>
  <si>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</si>
  <si>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</si>
  <si>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</si>
  <si>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</si>
  <si>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</si>
  <si>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</si>
  <si>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</si>
  <si>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</si>
  <si>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</si>
  <si>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</si>
  <si>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</si>
  <si>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</si>
  <si>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</si>
  <si>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</si>
  <si>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</si>
  <si>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</si>
  <si>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</si>
  <si>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</si>
  <si>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</si>
  <si>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</si>
  <si>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</si>
  <si>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</si>
  <si>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</si>
  <si>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</si>
  <si>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</si>
  <si>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</si>
  <si>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</si>
  <si>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</si>
  <si>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</si>
  <si>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</si>
  <si>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</si>
  <si>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</si>
  <si>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</si>
  <si>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</si>
  <si>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</si>
  <si>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</si>
  <si>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</si>
  <si>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</si>
  <si>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</si>
  <si>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</si>
  <si>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</si>
  <si>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</si>
  <si>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</si>
  <si>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</si>
  <si>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</si>
  <si>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</si>
  <si>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</si>
  <si>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</si>
  <si>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</si>
  <si>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</si>
  <si>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</si>
  <si>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</si>
  <si>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</si>
  <si>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</si>
  <si>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</si>
  <si>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</si>
  <si>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</si>
  <si>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</si>
  <si>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</si>
  <si>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</si>
  <si>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</si>
  <si>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</si>
  <si>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</si>
  <si>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</si>
  <si>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</si>
  <si>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</si>
  <si>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</si>
  <si>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</si>
  <si>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</si>
  <si>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</si>
  <si>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</si>
  <si>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</si>
  <si>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</si>
  <si>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</si>
  <si>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</si>
  <si>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</si>
  <si>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</si>
  <si>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</si>
  <si>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</si>
  <si>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</si>
  <si>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</si>
  <si>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</si>
  <si>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</si>
  <si>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</si>
  <si>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</si>
  <si>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</si>
  <si>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</si>
  <si>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</si>
  <si>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</si>
  <si>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</si>
  <si>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</si>
  <si>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</si>
  <si>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</si>
  <si>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</si>
  <si>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</si>
  <si>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</si>
  <si>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</si>
  <si>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</si>
  <si>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</si>
  <si>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</si>
  <si>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</si>
  <si>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</si>
  <si>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</si>
  <si>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</si>
  <si>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</si>
  <si>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</si>
  <si>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</si>
  <si>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</si>
  <si>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</si>
  <si>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</si>
  <si>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</si>
  <si>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</si>
  <si>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</si>
  <si>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</si>
  <si>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</si>
  <si>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</si>
  <si>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</si>
  <si>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</si>
  <si>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</si>
  <si>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</si>
  <si>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</si>
  <si>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</si>
  <si>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</si>
  <si>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</si>
  <si>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</si>
  <si>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</si>
  <si>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</si>
  <si>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</si>
  <si>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</si>
  <si>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</si>
  <si>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</si>
  <si>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</si>
  <si>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</si>
  <si>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</si>
  <si>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</si>
  <si>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</si>
  <si>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</si>
  <si>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</si>
  <si>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</si>
  <si>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</si>
  <si>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</si>
  <si>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</si>
  <si>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</si>
  <si>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</si>
  <si>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</si>
  <si>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</si>
  <si>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</si>
  <si>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</si>
  <si>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</si>
  <si>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</si>
  <si>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</si>
  <si>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</si>
  <si>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</si>
  <si>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</si>
  <si>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</si>
  <si>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</si>
  <si>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</si>
  <si>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</si>
  <si>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</si>
  <si>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</si>
  <si>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</si>
  <si>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</si>
  <si>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</si>
  <si>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</si>
  <si>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</si>
  <si>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</si>
  <si>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</si>
  <si>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</si>
  <si>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</si>
  <si>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</si>
  <si>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</si>
  <si>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</si>
  <si>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</si>
  <si>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</si>
  <si>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</si>
  <si>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</si>
  <si>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</si>
  <si>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</si>
  <si>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</si>
  <si>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</si>
  <si>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</si>
  <si>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</si>
  <si>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</si>
  <si>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</si>
  <si>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</si>
  <si>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</si>
  <si>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</si>
  <si>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</si>
  <si>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</si>
  <si>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</si>
  <si>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</si>
  <si>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</si>
  <si>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</si>
  <si>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</si>
  <si>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</si>
  <si>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</si>
  <si>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</si>
  <si>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</si>
  <si>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</si>
  <si>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</si>
  <si>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</si>
  <si>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</si>
  <si>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</si>
  <si>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</si>
  <si>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</si>
  <si>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</si>
  <si>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</si>
  <si>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</si>
  <si>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</si>
  <si>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</si>
  <si>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</si>
  <si>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</si>
  <si>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</si>
  <si>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</si>
  <si>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</si>
  <si>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</si>
  <si>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</si>
  <si>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</si>
  <si>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</si>
  <si>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</si>
  <si>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</si>
  <si>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</si>
  <si>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</si>
  <si>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</si>
  <si>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</si>
  <si>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</si>
  <si>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</si>
  <si>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</si>
  <si>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</si>
  <si>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</si>
  <si>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</si>
  <si>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</si>
  <si>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</si>
  <si>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</si>
  <si>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</si>
  <si>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</si>
  <si>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</si>
  <si>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</si>
  <si>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</si>
  <si>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</si>
  <si>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</si>
  <si>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</si>
  <si>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</si>
  <si>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</si>
  <si>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</si>
  <si>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</si>
  <si>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</si>
  <si>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</si>
  <si>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</si>
  <si>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</si>
  <si>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</si>
  <si>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</si>
  <si>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</si>
  <si>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</si>
  <si>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</si>
  <si>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</si>
  <si>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</si>
  <si>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</si>
  <si>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</si>
  <si>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</si>
  <si>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</si>
  <si>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</si>
  <si>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</si>
  <si>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</si>
  <si>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</si>
  <si>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</si>
  <si>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</si>
  <si>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</si>
  <si>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</si>
  <si>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</si>
  <si>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</si>
  <si>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</si>
  <si>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</si>
  <si>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</si>
  <si>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</si>
  <si>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</si>
  <si>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</si>
  <si>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</si>
  <si>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</si>
  <si>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</si>
  <si>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</si>
  <si>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</si>
  <si>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</si>
  <si>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</si>
  <si>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</si>
  <si>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</si>
  <si>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</si>
  <si>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</si>
  <si>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</si>
  <si>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</si>
  <si>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</si>
  <si>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</si>
  <si>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</si>
  <si>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</si>
  <si>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</si>
  <si>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</si>
  <si>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</si>
  <si>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</si>
  <si>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</si>
  <si>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</si>
  <si>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</si>
  <si>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</si>
  <si>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</si>
  <si>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</si>
  <si>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</si>
  <si>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</si>
  <si>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</si>
  <si>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</si>
  <si>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</si>
  <si>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</si>
  <si>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</si>
  <si>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</si>
  <si>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</si>
  <si>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</si>
  <si>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</si>
  <si>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</si>
  <si>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</si>
  <si>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</si>
  <si>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</si>
  <si>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</si>
  <si>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</si>
  <si>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</si>
  <si>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</si>
  <si>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</si>
  <si>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</si>
  <si>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</si>
  <si>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</si>
  <si>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</si>
  <si>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</si>
  <si>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</si>
  <si>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</si>
  <si>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</si>
  <si>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</si>
  <si>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</si>
  <si>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</si>
  <si>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</si>
  <si>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</si>
  <si>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</si>
  <si>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</si>
  <si>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</si>
  <si>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</si>
  <si>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</si>
  <si>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</si>
  <si>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</si>
  <si>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</si>
  <si>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</si>
  <si>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</si>
  <si>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</si>
  <si>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</si>
  <si>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</si>
  <si>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</si>
  <si>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</si>
  <si>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</si>
  <si>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</si>
  <si>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</si>
  <si>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</si>
  <si>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</si>
  <si>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</si>
  <si>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</si>
  <si>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</si>
  <si>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</si>
  <si>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</si>
  <si>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</si>
  <si>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</si>
  <si>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</si>
  <si>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</si>
  <si>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</si>
  <si>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</si>
  <si>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</si>
  <si>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</si>
  <si>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</si>
  <si>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</si>
  <si>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</si>
  <si>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</si>
  <si>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</si>
  <si>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</si>
  <si>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</si>
  <si>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</si>
  <si>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</si>
  <si>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</si>
  <si>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</si>
  <si>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</si>
  <si>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</si>
  <si>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</si>
  <si>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</si>
  <si>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</si>
  <si>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</si>
  <si>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</si>
  <si>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</si>
  <si>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</si>
  <si>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</si>
  <si>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</si>
  <si>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</si>
  <si>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</si>
  <si>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</si>
  <si>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</si>
  <si>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</si>
  <si>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</si>
  <si>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</si>
  <si>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</si>
  <si>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</si>
  <si>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</si>
  <si>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</si>
  <si>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</si>
  <si>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</si>
  <si>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</si>
  <si>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</si>
  <si>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</si>
  <si>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</si>
  <si>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</si>
  <si>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</si>
  <si>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</si>
  <si>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</si>
  <si>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</si>
  <si>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</si>
  <si>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</si>
  <si>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</si>
  <si>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</si>
  <si>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</si>
  <si>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</si>
  <si>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</si>
  <si>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</si>
  <si>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</si>
  <si>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</si>
  <si>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</si>
  <si>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</si>
  <si>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</si>
  <si>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</si>
  <si>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</si>
  <si>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</si>
  <si>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</si>
  <si>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</si>
  <si>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</si>
  <si>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</si>
  <si>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</si>
  <si>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</si>
  <si>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</si>
  <si>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</si>
  <si>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</si>
  <si>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</si>
  <si>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</si>
  <si>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</si>
  <si>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</si>
  <si>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</si>
  <si>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</si>
  <si>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</si>
  <si>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</si>
  <si>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</si>
  <si>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</si>
  <si>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</si>
  <si>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</si>
  <si>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</si>
  <si>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</si>
  <si>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</si>
  <si>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</si>
  <si>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</si>
  <si>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</si>
  <si>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</si>
  <si>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</si>
  <si>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</si>
  <si>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</si>
  <si>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</si>
  <si>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</si>
  <si>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</si>
  <si>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</si>
  <si>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</si>
  <si>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</si>
  <si>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</si>
  <si>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</si>
  <si>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</si>
  <si>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</si>
  <si>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</si>
  <si>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</si>
  <si>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</si>
  <si>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</si>
  <si>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</si>
  <si>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</si>
  <si>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</si>
  <si>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</si>
  <si>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</si>
  <si>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</si>
  <si>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</si>
  <si>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</si>
  <si>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</si>
  <si>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</si>
  <si>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</si>
  <si>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</si>
  <si>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</si>
  <si>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</si>
  <si>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</si>
  <si>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</si>
  <si>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</si>
  <si>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</si>
  <si>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</si>
  <si>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</si>
  <si>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</si>
  <si>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</si>
  <si>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</si>
  <si>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</si>
  <si>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</si>
  <si>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</si>
  <si>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</si>
  <si>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</si>
  <si>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</si>
  <si>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</si>
  <si>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</si>
  <si>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</si>
  <si>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</si>
  <si>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</si>
  <si>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</si>
  <si>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</si>
  <si>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</si>
  <si>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</si>
  <si>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</si>
  <si>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</si>
  <si>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</si>
  <si>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</si>
  <si>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</si>
  <si>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</si>
  <si>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</si>
  <si>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</si>
  <si>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</si>
  <si>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</si>
  <si>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</si>
  <si>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</si>
  <si>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</si>
  <si>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</si>
  <si>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</si>
  <si>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</si>
  <si>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</si>
  <si>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</si>
  <si>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</si>
  <si>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</si>
  <si>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</si>
  <si>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</si>
  <si>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</si>
  <si>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</si>
  <si>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</si>
  <si>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</si>
  <si>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</si>
  <si>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</si>
  <si>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</si>
  <si>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</si>
  <si>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</si>
  <si>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</si>
  <si>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</si>
  <si>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</si>
  <si>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</si>
  <si>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</si>
  <si>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</si>
  <si>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</si>
  <si>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</si>
  <si>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</si>
  <si>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</si>
  <si>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</si>
  <si>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</si>
  <si>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</si>
  <si>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</si>
  <si>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</si>
  <si>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</si>
  <si>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</si>
  <si>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</si>
  <si>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</si>
  <si>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</si>
  <si>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</si>
  <si>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</si>
  <si>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</si>
  <si>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</si>
  <si>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</si>
  <si>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</si>
  <si>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</si>
  <si>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</si>
  <si>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</si>
  <si>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</si>
  <si>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</si>
  <si>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</si>
  <si>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</si>
  <si>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</si>
  <si>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</si>
  <si>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</si>
  <si>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</si>
  <si>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</si>
  <si>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</si>
  <si>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</si>
  <si>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</si>
  <si>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</si>
  <si>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</si>
  <si>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</si>
  <si>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</si>
  <si>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</si>
  <si>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</si>
  <si>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</si>
  <si>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</si>
  <si>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</si>
  <si>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</si>
  <si>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</si>
  <si>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</si>
  <si>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</si>
  <si>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</si>
  <si>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</si>
  <si>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</si>
  <si>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</si>
  <si>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</si>
  <si>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</si>
  <si>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</si>
  <si>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</si>
  <si>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</si>
  <si>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</si>
  <si>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</si>
  <si>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</si>
  <si>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</si>
  <si>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</si>
  <si>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</si>
  <si>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</si>
  <si>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</si>
  <si>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</si>
  <si>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</si>
  <si>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</si>
  <si>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</si>
  <si>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</si>
  <si>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</si>
  <si>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</si>
  <si>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</si>
  <si>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</si>
  <si>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</si>
  <si>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</si>
  <si>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</si>
  <si>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</si>
  <si>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</si>
  <si>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</si>
  <si>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</si>
  <si>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</si>
  <si>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</si>
  <si>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</si>
  <si>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</si>
  <si>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</si>
  <si>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</si>
  <si>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</si>
  <si>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</si>
  <si>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</si>
  <si>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</si>
  <si>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</si>
  <si>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</si>
  <si>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</si>
  <si>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</si>
  <si>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</si>
  <si>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</si>
  <si>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</si>
  <si>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</si>
  <si>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</si>
  <si>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</si>
  <si>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</si>
  <si>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</si>
  <si>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</si>
  <si>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</si>
  <si>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</si>
  <si>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</si>
  <si>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</si>
  <si>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</si>
  <si>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</si>
  <si>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</si>
  <si>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</si>
  <si>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</si>
  <si>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</si>
  <si>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</si>
  <si>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</si>
  <si>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</si>
  <si>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</si>
  <si>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</si>
  <si>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</si>
  <si>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</si>
  <si>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</si>
  <si>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</si>
  <si>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</si>
  <si>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</si>
  <si>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</si>
  <si>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</si>
  <si>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</si>
  <si>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</si>
  <si>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</si>
  <si>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</si>
  <si>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</si>
  <si>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</si>
  <si>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</si>
  <si>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</si>
  <si>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</si>
  <si>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</si>
  <si>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</si>
  <si>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</si>
  <si>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</si>
  <si>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</si>
  <si>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</si>
  <si>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</si>
  <si>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</si>
  <si>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</si>
  <si>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</si>
  <si>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</si>
  <si>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</si>
  <si>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</si>
  <si>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</si>
  <si>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</si>
  <si>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</si>
  <si>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</si>
  <si>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</si>
  <si>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</si>
  <si>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</si>
  <si>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</si>
  <si>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</si>
  <si>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</si>
  <si>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</si>
  <si>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</si>
  <si>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</si>
  <si>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</si>
  <si>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</si>
  <si>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</si>
  <si>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</si>
  <si>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</si>
  <si>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</si>
  <si>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</si>
  <si>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</si>
  <si>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</si>
  <si>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</si>
  <si>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</si>
  <si>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</si>
  <si>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</si>
  <si>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</si>
  <si>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</si>
  <si>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</si>
  <si>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</si>
  <si>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</si>
  <si>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</si>
  <si>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</si>
  <si>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</si>
  <si>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</si>
  <si>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</si>
  <si>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</si>
  <si>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</si>
  <si>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</si>
  <si>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</si>
  <si>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</si>
  <si>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</si>
  <si>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</si>
  <si>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</si>
  <si>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</si>
  <si>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</si>
  <si>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</si>
  <si>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</si>
  <si>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</si>
  <si>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</si>
  <si>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</si>
  <si>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</si>
  <si>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</si>
  <si>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</si>
  <si>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</si>
  <si>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</si>
  <si>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</si>
  <si>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</si>
  <si>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</si>
  <si>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</si>
  <si>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</si>
  <si>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</si>
  <si>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</si>
  <si>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</si>
  <si>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</si>
  <si>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</si>
  <si>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</si>
  <si>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</si>
  <si>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</si>
  <si>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</si>
  <si>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</si>
  <si>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</si>
  <si>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</si>
  <si>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</si>
  <si>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</si>
  <si>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</si>
  <si>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</si>
  <si>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</si>
  <si>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</si>
  <si>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</si>
  <si>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</si>
  <si>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</si>
  <si>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</si>
  <si>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</si>
  <si>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</si>
  <si>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</si>
  <si>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</si>
  <si>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</si>
  <si>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</si>
  <si>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</si>
  <si>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</si>
  <si>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</si>
  <si>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</si>
  <si>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</si>
  <si>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</si>
  <si>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</si>
  <si>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</si>
  <si>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</si>
  <si>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</si>
  <si>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</si>
  <si>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</si>
  <si>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</si>
  <si>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</si>
  <si>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</si>
  <si>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</si>
  <si>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</si>
  <si>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</si>
  <si>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</si>
  <si>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</si>
  <si>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</si>
  <si>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</si>
  <si>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</si>
  <si>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</si>
  <si>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</si>
  <si>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</si>
  <si>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</si>
  <si>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</si>
  <si>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</si>
  <si>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</si>
  <si>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</si>
  <si>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</si>
  <si>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</si>
  <si>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</si>
  <si>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</si>
  <si>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</si>
  <si>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</si>
  <si>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</si>
  <si>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</si>
  <si>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</si>
  <si>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</si>
  <si>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</si>
  <si>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</si>
  <si>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</si>
  <si>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</si>
  <si>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</si>
  <si>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</si>
  <si>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</si>
  <si>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</si>
  <si>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</si>
  <si>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</si>
  <si>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</si>
  <si>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</si>
  <si>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</si>
  <si>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</si>
  <si>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</si>
  <si>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</si>
  <si>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</si>
  <si>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</si>
  <si>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</si>
  <si>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</si>
  <si>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</si>
  <si>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</si>
  <si>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</si>
  <si>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</si>
  <si>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</si>
  <si>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</si>
  <si>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</si>
  <si>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</si>
  <si>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</si>
  <si>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</si>
  <si>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</si>
  <si>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</si>
  <si>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</si>
  <si>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</si>
  <si>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</si>
  <si>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</si>
  <si>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</si>
  <si>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</si>
  <si>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</si>
  <si>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</si>
  <si>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</si>
  <si>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</si>
  <si>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</si>
  <si>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</si>
  <si>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</si>
  <si>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</si>
  <si>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</si>
  <si>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</si>
  <si>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</si>
  <si>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</si>
  <si>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</si>
  <si>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</si>
  <si>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</si>
  <si>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</si>
  <si>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</si>
  <si>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</si>
  <si>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</si>
  <si>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</si>
  <si>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</si>
  <si>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</si>
  <si>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</si>
  <si>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</si>
  <si>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</si>
  <si>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</si>
  <si>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</si>
  <si>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</si>
  <si>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</si>
  <si>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</si>
  <si>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</si>
  <si>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</si>
  <si>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</si>
  <si>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</si>
  <si>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</si>
  <si>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</si>
  <si>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</si>
  <si>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</si>
  <si>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</si>
  <si>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</si>
  <si>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</si>
  <si>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</si>
  <si>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</si>
  <si>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</si>
  <si>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</si>
  <si>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</si>
  <si>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</si>
  <si>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</si>
  <si>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</si>
  <si>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</si>
  <si>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</si>
  <si>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</si>
  <si>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</si>
  <si>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</si>
  <si>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</si>
  <si>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</si>
  <si>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</si>
  <si>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</si>
  <si>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</si>
  <si>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</si>
  <si>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</si>
  <si>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</si>
  <si>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</si>
  <si>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</si>
  <si>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</si>
  <si>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</si>
  <si>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</si>
  <si>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</si>
  <si>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</si>
  <si>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</si>
  <si>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</si>
  <si>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</si>
  <si>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</si>
  <si>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</si>
  <si>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</si>
  <si>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</si>
  <si>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</si>
  <si>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</si>
  <si>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</si>
  <si>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</si>
  <si>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</si>
  <si>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</si>
  <si>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</si>
  <si>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</si>
  <si>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</si>
  <si>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</si>
  <si>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</si>
  <si>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</si>
  <si>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</si>
  <si>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</si>
  <si>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</si>
  <si>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</si>
  <si>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</si>
  <si>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</si>
  <si>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</si>
  <si>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</si>
  <si>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</si>
  <si>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</si>
  <si>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</si>
  <si>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</si>
  <si>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</si>
  <si>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</si>
  <si>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</si>
  <si>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</si>
  <si>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</si>
  <si>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</si>
  <si>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</si>
  <si>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</si>
  <si>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</si>
  <si>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</si>
  <si>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</si>
  <si>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</si>
  <si>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</si>
  <si>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</si>
  <si>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</si>
  <si>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</si>
  <si>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</si>
  <si>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</si>
  <si>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</si>
  <si>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</si>
  <si>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</si>
  <si>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</si>
  <si>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</si>
  <si>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</si>
  <si>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</si>
  <si>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</si>
  <si>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</si>
  <si>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</si>
  <si>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</si>
  <si>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</si>
  <si>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</si>
  <si>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</si>
  <si>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</si>
  <si>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</si>
  <si>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</si>
  <si>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</si>
  <si>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</si>
  <si>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</si>
  <si>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</si>
  <si>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</si>
  <si>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</si>
  <si>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</si>
  <si>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</si>
  <si>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</si>
  <si>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</si>
  <si>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</si>
  <si>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</si>
  <si>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</si>
  <si>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</si>
  <si>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</si>
  <si>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</si>
  <si>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</si>
  <si>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</si>
  <si>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</si>
  <si>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</si>
  <si>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</si>
  <si>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</si>
  <si>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</si>
  <si>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</si>
  <si>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</si>
  <si>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</si>
  <si>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</si>
  <si>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</si>
  <si>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</si>
  <si>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</si>
  <si>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</si>
  <si>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</si>
  <si>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</si>
  <si>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</si>
  <si>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</si>
  <si>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</si>
  <si>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</si>
  <si>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</si>
  <si>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</si>
  <si>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</si>
  <si>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</si>
  <si>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</si>
  <si>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</si>
  <si>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</si>
  <si>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</si>
  <si>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</si>
  <si>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</si>
  <si>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</si>
  <si>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</si>
  <si>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</si>
  <si>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</si>
  <si>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</si>
  <si>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</si>
  <si>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</si>
  <si>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</si>
  <si>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</si>
  <si>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</si>
  <si>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</si>
  <si>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</si>
  <si>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</si>
  <si>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</si>
  <si>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</si>
  <si>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</si>
  <si>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</si>
  <si>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</si>
  <si>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</si>
  <si>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</si>
  <si>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</si>
  <si>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</si>
  <si>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</si>
  <si>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</si>
  <si>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</si>
  <si>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</si>
  <si>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</si>
  <si>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</si>
  <si>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</si>
  <si>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</si>
  <si>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</si>
  <si>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</si>
  <si>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</si>
  <si>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</si>
  <si>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</si>
  <si>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</si>
  <si>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</si>
  <si>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</si>
  <si>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</si>
  <si>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</si>
  <si>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</si>
  <si>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</si>
  <si>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</si>
  <si>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</si>
  <si>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</si>
  <si>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</si>
  <si>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</si>
  <si>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</si>
  <si>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</si>
  <si>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</si>
  <si>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</si>
  <si>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</si>
  <si>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</si>
  <si>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</si>
  <si>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</si>
  <si>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</si>
  <si>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</si>
  <si>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</si>
  <si>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</si>
  <si>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</si>
  <si>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</si>
  <si>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</si>
  <si>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</si>
  <si>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</si>
  <si>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</si>
  <si>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</si>
  <si>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</si>
  <si>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</si>
  <si>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</si>
  <si>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</si>
  <si>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</si>
  <si>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</si>
  <si>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</si>
  <si>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</si>
  <si>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</si>
  <si>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</si>
  <si>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</si>
  <si>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</si>
  <si>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</si>
  <si>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</si>
  <si>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</si>
  <si>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</si>
  <si>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</si>
  <si>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</si>
  <si>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</si>
  <si>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</si>
  <si>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</si>
  <si>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</si>
  <si>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</si>
  <si>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</si>
  <si>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</si>
  <si>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</si>
  <si>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</si>
  <si>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</si>
  <si>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</si>
  <si>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</si>
  <si>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</si>
  <si>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</si>
  <si>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</si>
  <si>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</si>
  <si>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</si>
  <si>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</si>
  <si>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</si>
  <si>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</si>
  <si>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</si>
  <si>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</si>
  <si>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</si>
  <si>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</si>
  <si>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</si>
  <si>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</si>
  <si>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</si>
  <si>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</si>
  <si>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</si>
  <si>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</si>
  <si>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</si>
  <si>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</si>
  <si>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</si>
  <si>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</si>
  <si>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</si>
  <si>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</si>
  <si>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</si>
  <si>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</si>
  <si>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</si>
  <si>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</si>
  <si>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</si>
  <si>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</si>
  <si>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</si>
  <si>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</si>
  <si>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</si>
  <si>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</si>
  <si>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</si>
  <si>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</si>
  <si>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</si>
  <si>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</si>
  <si>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</si>
  <si>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</si>
  <si>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</si>
  <si>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</si>
  <si>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</si>
  <si>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</si>
  <si>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</si>
  <si>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</si>
  <si>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</si>
  <si>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</si>
  <si>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</si>
  <si>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</si>
  <si>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</si>
  <si>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</si>
  <si>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</si>
  <si>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</si>
  <si>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</si>
  <si>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</si>
  <si>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</si>
  <si>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</si>
  <si>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</si>
  <si>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</si>
  <si>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</si>
  <si>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</si>
  <si>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</si>
  <si>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</si>
  <si>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</si>
  <si>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</si>
  <si>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</si>
  <si>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</si>
  <si>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</si>
  <si>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</si>
  <si>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</si>
  <si>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</si>
  <si>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</si>
  <si>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</si>
  <si>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</si>
  <si>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</si>
  <si>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</si>
  <si>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</si>
  <si>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</si>
  <si>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</si>
  <si>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</si>
  <si>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</si>
  <si>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</si>
  <si>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</si>
  <si>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</si>
  <si>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</si>
  <si>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</si>
  <si>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</si>
  <si>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</si>
  <si>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</si>
  <si>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</si>
  <si>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</si>
  <si>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</si>
  <si>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</si>
  <si>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</si>
  <si>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</si>
  <si>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</si>
  <si>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</si>
  <si>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</si>
  <si>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</si>
  <si>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</si>
  <si>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</si>
  <si>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</si>
  <si>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</si>
  <si>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</si>
  <si>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</si>
  <si>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</si>
  <si>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</si>
  <si>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</si>
  <si>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</si>
  <si>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</si>
  <si>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</si>
  <si>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</si>
  <si>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</si>
  <si>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</si>
  <si>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</si>
  <si>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</si>
  <si>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</si>
  <si>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</si>
  <si>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</si>
  <si>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</si>
  <si>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</si>
  <si>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</si>
  <si>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</si>
  <si>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</si>
  <si>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</si>
  <si>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</si>
  <si>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</si>
  <si>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</si>
  <si>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</si>
  <si>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</si>
  <si>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</si>
  <si>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</si>
  <si>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</si>
  <si>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</si>
  <si>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</si>
  <si>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</si>
  <si>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</si>
  <si>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</si>
  <si>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</si>
  <si>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</si>
  <si>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</si>
  <si>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</si>
  <si>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</si>
  <si>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</si>
  <si>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</si>
  <si>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</si>
  <si>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</si>
  <si>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</si>
  <si>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</si>
  <si>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</si>
  <si>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</si>
  <si>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</si>
  <si>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</si>
  <si>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</si>
  <si>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</si>
  <si>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</si>
  <si>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</si>
  <si>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</si>
  <si>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</si>
  <si>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</si>
  <si>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</si>
  <si>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</si>
  <si>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</si>
  <si>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</si>
  <si>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</si>
  <si>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</si>
  <si>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</si>
  <si>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</si>
  <si>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</si>
  <si>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</si>
  <si>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</si>
  <si>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</si>
  <si>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</si>
  <si>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</si>
  <si>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</si>
  <si>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</si>
  <si>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</si>
  <si>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</si>
  <si>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</si>
  <si>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</si>
  <si>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</si>
  <si>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</si>
  <si>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</si>
  <si>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</si>
  <si>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</si>
  <si>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</si>
  <si>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</si>
  <si>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</si>
  <si>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</si>
  <si>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</si>
  <si>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</si>
  <si>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</si>
  <si>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</si>
  <si>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</si>
  <si>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</si>
  <si>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</si>
  <si>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</si>
  <si>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</si>
  <si>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</si>
  <si>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</si>
  <si>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</si>
  <si>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</si>
  <si>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</si>
  <si>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</si>
  <si>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</si>
  <si>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</si>
  <si>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</si>
  <si>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</si>
  <si>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</si>
  <si>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</si>
  <si>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</si>
  <si>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</si>
  <si>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</si>
  <si>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</si>
  <si>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</si>
  <si>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</si>
  <si>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</si>
  <si>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</si>
  <si>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</si>
  <si>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</si>
  <si>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</si>
  <si>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</si>
  <si>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</si>
  <si>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</si>
  <si>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</si>
  <si>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</si>
  <si>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</si>
  <si>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</si>
  <si>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</si>
  <si>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</si>
  <si>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</si>
  <si>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</si>
  <si>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</si>
  <si>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</si>
  <si>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</si>
  <si>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</si>
  <si>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</si>
  <si>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</si>
  <si>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</si>
  <si>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</si>
  <si>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</si>
  <si>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</si>
  <si>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</si>
  <si>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</si>
  <si>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</si>
  <si>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</si>
  <si>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</si>
  <si>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</si>
  <si>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</si>
  <si>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</si>
  <si>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</si>
  <si>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</si>
  <si>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</si>
  <si>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</si>
  <si>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</si>
  <si>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</si>
  <si>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</si>
  <si>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</si>
  <si>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</si>
  <si>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</si>
  <si>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</si>
  <si>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</si>
  <si>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</si>
  <si>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</si>
  <si>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</si>
  <si>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</si>
  <si>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</si>
  <si>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</si>
  <si>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</si>
  <si>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</si>
  <si>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</si>
  <si>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</si>
  <si>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</si>
  <si>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</si>
  <si>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</si>
  <si>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</si>
  <si>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</si>
  <si>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</si>
  <si>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</si>
  <si>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</si>
  <si>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</si>
  <si>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</si>
  <si>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</si>
  <si>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</si>
  <si>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</si>
  <si>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</si>
  <si>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</si>
  <si>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</si>
  <si>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</si>
  <si>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</si>
  <si>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</si>
  <si>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</si>
  <si>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</si>
  <si>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</si>
  <si>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</si>
  <si>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</si>
  <si>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</si>
  <si>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</si>
  <si>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</si>
  <si>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</si>
  <si>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</si>
  <si>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</si>
  <si>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</si>
  <si>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</si>
  <si>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</si>
  <si>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</si>
  <si>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</si>
  <si>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</si>
  <si>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</si>
  <si>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</si>
  <si>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</si>
  <si>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</si>
  <si>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</si>
  <si>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</si>
  <si>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</si>
  <si>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</si>
  <si>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</si>
  <si>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</si>
  <si>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</si>
  <si>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</si>
  <si>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</si>
  <si>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</si>
  <si>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</si>
  <si>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</si>
  <si>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</si>
  <si>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</si>
  <si>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</si>
  <si>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</si>
  <si>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</si>
  <si>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</si>
  <si>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</si>
  <si>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</si>
  <si>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</si>
  <si>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</si>
  <si>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</si>
  <si>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</si>
  <si>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</si>
  <si>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</si>
  <si>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</si>
  <si>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</si>
  <si>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</si>
  <si>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</si>
  <si>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</si>
  <si>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</si>
  <si>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</si>
  <si>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</si>
  <si>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</si>
  <si>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</si>
  <si>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</si>
  <si>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</si>
  <si>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</si>
  <si>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</si>
  <si>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</si>
  <si>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</si>
  <si>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</si>
  <si>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</si>
  <si>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</si>
  <si>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</si>
  <si>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</si>
  <si>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</si>
  <si>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</si>
  <si>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</si>
  <si>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</si>
  <si>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</si>
  <si>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</si>
  <si>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</si>
  <si>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</si>
  <si>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</si>
  <si>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</si>
  <si>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</si>
  <si>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</si>
  <si>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</si>
  <si>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</si>
  <si>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</si>
  <si>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</si>
  <si>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</si>
  <si>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</si>
  <si>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</si>
  <si>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</si>
  <si>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</si>
  <si>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</si>
  <si>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</si>
  <si>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</si>
  <si>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</si>
  <si>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</si>
  <si>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</si>
  <si>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</si>
  <si>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</si>
  <si>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</si>
  <si>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</si>
  <si>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</si>
  <si>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</si>
  <si>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</si>
  <si>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</si>
  <si>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</si>
  <si>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</si>
  <si>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</si>
  <si>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</si>
  <si>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</si>
  <si>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</si>
  <si>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</si>
  <si>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</si>
  <si>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</si>
  <si>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</si>
  <si>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</si>
  <si>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</si>
  <si>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</si>
  <si>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</si>
  <si>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</si>
  <si>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</si>
  <si>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</si>
  <si>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</si>
  <si>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</si>
  <si>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</si>
  <si>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</si>
  <si>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</si>
  <si>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</si>
  <si>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</si>
  <si>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</si>
  <si>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</si>
  <si>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</si>
  <si>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</si>
  <si>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</si>
  <si>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</si>
  <si>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</si>
  <si>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</si>
  <si>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</si>
  <si>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</si>
  <si>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</si>
  <si>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</si>
  <si>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</si>
  <si>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</si>
  <si>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</si>
  <si>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</si>
  <si>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</si>
  <si>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</si>
  <si>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</si>
  <si>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</si>
  <si>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</si>
  <si>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</si>
  <si>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</si>
  <si>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</si>
  <si>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</si>
  <si>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</si>
  <si>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</si>
  <si>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</si>
  <si>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</si>
  <si>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</si>
  <si>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</si>
  <si>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</si>
  <si>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</si>
  <si>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</si>
  <si>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</si>
  <si>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</si>
  <si>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</si>
  <si>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</si>
  <si>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</si>
  <si>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</si>
  <si>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</si>
  <si>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</si>
  <si>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</si>
  <si>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</si>
  <si>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</si>
  <si>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</si>
  <si>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</si>
  <si>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</si>
  <si>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</si>
  <si>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</si>
  <si>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</si>
  <si>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</si>
  <si>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</si>
  <si>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</si>
  <si>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</si>
  <si>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</si>
  <si>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</si>
  <si>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</si>
  <si>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</si>
  <si>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</si>
  <si>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</si>
  <si>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</si>
  <si>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</si>
  <si>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</si>
  <si>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</si>
  <si>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</si>
  <si>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</si>
  <si>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</si>
  <si>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</si>
  <si>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</si>
  <si>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</si>
  <si>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</si>
  <si>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</si>
  <si>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</si>
  <si>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</si>
  <si>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</si>
  <si>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</si>
  <si>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</si>
  <si>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</si>
  <si>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</si>
  <si>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</si>
  <si>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</si>
  <si>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</si>
  <si>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</si>
  <si>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</si>
  <si>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</si>
  <si>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</si>
  <si>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</si>
  <si>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</si>
  <si>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</si>
  <si>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</si>
  <si>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</si>
  <si>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</si>
  <si>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</si>
  <si>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</si>
  <si>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</si>
  <si>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</si>
  <si>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</si>
  <si>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</si>
  <si>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</si>
  <si>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</si>
  <si>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</si>
  <si>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</si>
  <si>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</si>
  <si>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</si>
  <si>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</si>
  <si>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</si>
  <si>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</si>
  <si>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</si>
  <si>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</si>
  <si>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</si>
  <si>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</si>
  <si>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</si>
  <si>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</si>
  <si>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</si>
  <si>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</si>
  <si>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</si>
  <si>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</si>
  <si>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</si>
  <si>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</si>
  <si>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</si>
  <si>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</si>
  <si>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</si>
  <si>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</si>
  <si>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</si>
  <si>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</si>
  <si>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</si>
  <si>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</si>
  <si>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</si>
  <si>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</si>
  <si>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</si>
  <si>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</si>
  <si>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</si>
  <si>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</si>
  <si>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</si>
  <si>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</si>
  <si>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</si>
  <si>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</si>
  <si>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</si>
  <si>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</si>
  <si>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</si>
  <si>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</si>
  <si>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</si>
  <si>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</si>
  <si>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</si>
  <si>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</si>
  <si>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</si>
  <si>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</si>
  <si>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</si>
  <si>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</si>
  <si>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</si>
  <si>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</si>
  <si>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</si>
  <si>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</si>
  <si>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</si>
  <si>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</si>
  <si>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</si>
  <si>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</si>
  <si>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</si>
  <si>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</si>
  <si>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</si>
  <si>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</si>
  <si>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</si>
  <si>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</si>
  <si>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</si>
  <si>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</si>
  <si>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</si>
  <si>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</si>
  <si>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</si>
  <si>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</si>
  <si>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</si>
  <si>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</si>
  <si>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</si>
  <si>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</si>
  <si>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</si>
  <si>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</si>
  <si>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</si>
  <si>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</si>
  <si>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</si>
  <si>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</si>
  <si>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</si>
  <si>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</si>
  <si>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</si>
  <si>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</si>
  <si>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</si>
  <si>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</si>
  <si>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</si>
  <si>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</si>
  <si>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</si>
  <si>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</si>
  <si>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</si>
  <si>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</si>
  <si>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</si>
  <si>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</si>
  <si>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</si>
  <si>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</si>
  <si>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</si>
  <si>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</si>
  <si>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</si>
  <si>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</si>
  <si>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</si>
  <si>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</si>
  <si>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</si>
  <si>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</si>
  <si>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</si>
  <si>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</si>
  <si>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</si>
  <si>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</si>
  <si>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</si>
  <si>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</si>
  <si>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</si>
  <si>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</si>
  <si>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</si>
  <si>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</si>
  <si>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</si>
  <si>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</si>
  <si>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</si>
  <si>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</si>
  <si>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</si>
  <si>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</si>
  <si>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</si>
  <si>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</si>
  <si>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</si>
  <si>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</si>
  <si>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</si>
  <si>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</si>
  <si>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</si>
  <si>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</si>
  <si>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</si>
  <si>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</si>
  <si>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</si>
  <si>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</si>
  <si>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</si>
  <si>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</si>
  <si>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</si>
  <si>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</si>
  <si>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</si>
  <si>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</si>
  <si>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</si>
  <si>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</si>
  <si>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</si>
  <si>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</si>
  <si>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</si>
  <si>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</si>
  <si>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</si>
  <si>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</si>
  <si>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</si>
  <si>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</si>
  <si>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</si>
  <si>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</si>
  <si>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</si>
  <si>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</si>
  <si>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</si>
  <si>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</si>
  <si>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</si>
  <si>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</si>
  <si>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</si>
  <si>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</si>
  <si>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</si>
  <si>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</si>
  <si>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</si>
  <si>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</si>
  <si>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</si>
  <si>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</si>
  <si>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</si>
  <si>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</si>
  <si>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</si>
  <si>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</si>
  <si>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</si>
  <si>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</si>
  <si>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</si>
  <si>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</si>
  <si>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</si>
  <si>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</si>
  <si>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</si>
  <si>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</si>
  <si>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</si>
  <si>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</si>
  <si>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</si>
  <si>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</si>
  <si>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</si>
  <si>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</si>
  <si>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</si>
  <si>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</si>
  <si>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</si>
  <si>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</si>
  <si>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</si>
  <si>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</si>
  <si>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</si>
  <si>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</si>
  <si>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</si>
  <si>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</si>
  <si>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</si>
  <si>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</si>
  <si>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</si>
  <si>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</si>
  <si>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</si>
  <si>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</si>
  <si>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</si>
  <si>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</si>
  <si>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</si>
  <si>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</si>
  <si>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</si>
  <si>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</si>
  <si>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</si>
  <si>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</si>
  <si>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</si>
  <si>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</si>
  <si>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</si>
  <si>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</si>
  <si>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</si>
  <si>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</si>
  <si>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</si>
  <si>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</si>
  <si>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</si>
  <si>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</si>
  <si>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</si>
  <si>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</si>
  <si>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</si>
  <si>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</si>
  <si>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</si>
  <si>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</si>
  <si>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</si>
  <si>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</si>
  <si>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</si>
  <si>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</si>
  <si>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</si>
  <si>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</si>
  <si>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</si>
  <si>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</si>
  <si>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</si>
  <si>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</si>
  <si>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</si>
  <si>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</si>
  <si>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</si>
  <si>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</si>
  <si>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</si>
  <si>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</si>
  <si>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</si>
  <si>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</si>
  <si>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</si>
  <si>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</si>
  <si>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</si>
  <si>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</si>
  <si>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</si>
  <si>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</si>
  <si>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</si>
  <si>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</si>
  <si>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</si>
  <si>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</si>
  <si>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</si>
  <si>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</si>
  <si>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</si>
  <si>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</si>
  <si>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</si>
  <si>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</si>
  <si>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</si>
  <si>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</si>
  <si>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</si>
  <si>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</si>
  <si>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</si>
  <si>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</si>
  <si>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</si>
  <si>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</si>
  <si>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</si>
  <si>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</si>
  <si>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</si>
  <si>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</si>
  <si>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</si>
  <si>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</si>
  <si>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</si>
  <si>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</si>
  <si>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</si>
  <si>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</si>
  <si>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</si>
  <si>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</si>
  <si>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</si>
  <si>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</si>
  <si>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</si>
  <si>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</si>
  <si>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</si>
  <si>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</si>
  <si>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</si>
  <si>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</si>
  <si>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</si>
  <si>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</si>
  <si>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</si>
  <si>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</si>
  <si>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</si>
  <si>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</si>
  <si>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</si>
  <si>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</si>
  <si>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</si>
  <si>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</si>
  <si>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</si>
  <si>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</si>
  <si>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</si>
  <si>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</si>
  <si>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</si>
  <si>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</si>
  <si>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</si>
  <si>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</si>
  <si>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</si>
  <si>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</si>
  <si>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</si>
  <si>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</si>
  <si>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</si>
  <si>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</si>
  <si>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</si>
  <si>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</si>
  <si>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</si>
  <si>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</si>
  <si>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</si>
  <si>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</si>
  <si>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</si>
  <si>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</si>
  <si>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</si>
  <si>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</si>
  <si>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</si>
  <si>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</si>
  <si>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</si>
  <si>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</si>
  <si>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</si>
  <si>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</si>
  <si>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</si>
  <si>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</si>
  <si>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</si>
  <si>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</si>
  <si>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</si>
  <si>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</si>
  <si>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</si>
  <si>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</si>
  <si>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</si>
  <si>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</si>
  <si>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</si>
  <si>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</si>
  <si>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</si>
  <si>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</si>
  <si>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</si>
  <si>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</si>
  <si>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</si>
  <si>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</si>
  <si>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</si>
  <si>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</si>
  <si>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</si>
  <si>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</si>
  <si>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</si>
  <si>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</si>
  <si>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</si>
  <si>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</si>
  <si>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</si>
  <si>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</si>
  <si>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</si>
  <si>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</si>
  <si>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</si>
  <si>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</si>
  <si>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</si>
  <si>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</si>
  <si>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</si>
  <si>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</si>
  <si>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</si>
  <si>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</si>
  <si>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</si>
  <si>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</si>
  <si>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</si>
  <si>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</si>
  <si>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</si>
  <si>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</si>
  <si>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</si>
  <si>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</si>
  <si>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</si>
  <si>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</si>
  <si>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</si>
  <si>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</si>
  <si>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</si>
  <si>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</si>
  <si>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</si>
  <si>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</si>
  <si>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</si>
  <si>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</si>
  <si>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</si>
  <si>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</si>
  <si>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</si>
  <si>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</si>
  <si>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</si>
  <si>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</si>
  <si>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</si>
  <si>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</si>
  <si>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</si>
  <si>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</si>
  <si>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</si>
  <si>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</si>
  <si>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</si>
  <si>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</si>
  <si>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</si>
  <si>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</si>
  <si>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</si>
  <si>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</si>
  <si>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</si>
  <si>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</si>
  <si>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</si>
  <si>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</si>
  <si>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</si>
  <si>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</si>
  <si>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</si>
  <si>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</si>
  <si>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</si>
  <si>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</si>
  <si>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</si>
  <si>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</si>
  <si>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</si>
  <si>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</si>
  <si>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</si>
  <si>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</si>
  <si>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</si>
  <si>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</si>
  <si>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</si>
  <si>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</si>
  <si>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</si>
  <si>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</si>
  <si>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</si>
  <si>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</si>
  <si>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</si>
  <si>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</si>
  <si>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</si>
  <si>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</si>
  <si>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</si>
  <si>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</si>
  <si>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</si>
  <si>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</si>
  <si>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</si>
  <si>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</si>
  <si>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</si>
  <si>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</si>
  <si>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</si>
  <si>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</si>
  <si>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</si>
  <si>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</si>
  <si>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</si>
  <si>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</si>
  <si>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</si>
  <si>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</si>
  <si>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</si>
  <si>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</si>
  <si>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</si>
  <si>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</si>
  <si>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</si>
  <si>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</si>
  <si>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</si>
  <si>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</si>
  <si>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</si>
  <si>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</si>
  <si>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</si>
  <si>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</si>
  <si>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</si>
  <si>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</si>
  <si>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</si>
  <si>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</si>
  <si>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</si>
  <si>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</si>
  <si>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</si>
  <si>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</si>
  <si>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</si>
  <si>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</si>
  <si>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</si>
  <si>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</si>
  <si>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</si>
  <si>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</si>
  <si>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</si>
  <si>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</si>
  <si>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</si>
  <si>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</si>
  <si>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</si>
  <si>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</si>
  <si>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</si>
  <si>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</si>
  <si>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</si>
  <si>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</si>
  <si>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</si>
  <si>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</si>
  <si>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</si>
  <si>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</si>
  <si>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</si>
  <si>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</si>
  <si>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</si>
  <si>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</si>
  <si>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</si>
  <si>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</si>
  <si>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</si>
  <si>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</si>
  <si>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</si>
  <si>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</si>
  <si>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</si>
  <si>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</si>
  <si>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</si>
  <si>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</si>
  <si>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</si>
  <si>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</si>
  <si>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</si>
  <si>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</si>
  <si>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</si>
  <si>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</si>
  <si>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</si>
  <si>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</si>
  <si>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</si>
  <si>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</si>
  <si>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</si>
  <si>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</si>
  <si>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</si>
  <si>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</si>
  <si>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</si>
  <si>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</si>
  <si>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</si>
  <si>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</si>
  <si>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</si>
  <si>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</si>
  <si>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</si>
  <si>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</si>
  <si>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</si>
  <si>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</si>
  <si>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</si>
  <si>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</si>
  <si>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</si>
  <si>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</si>
  <si>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</si>
  <si>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</si>
  <si>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</si>
  <si>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</si>
  <si>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</si>
  <si>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</si>
  <si>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</si>
  <si>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</si>
  <si>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</si>
  <si>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</si>
  <si>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</si>
  <si>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</si>
  <si>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</si>
  <si>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</si>
  <si>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</si>
  <si>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</si>
  <si>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</si>
  <si>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</si>
  <si>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</si>
  <si>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</si>
  <si>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</si>
  <si>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</si>
  <si>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</si>
  <si>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</si>
  <si>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</si>
  <si>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</si>
  <si>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</si>
  <si>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</si>
  <si>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</si>
  <si>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</si>
  <si>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</si>
  <si>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</si>
  <si>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</si>
  <si>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</si>
  <si>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</si>
  <si>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</si>
  <si>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</si>
  <si>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</si>
  <si>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</si>
  <si>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</si>
  <si>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</si>
  <si>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</si>
  <si>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</si>
  <si>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</si>
  <si>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</si>
  <si>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</si>
  <si>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</si>
  <si>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</si>
  <si>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</si>
  <si>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</si>
  <si>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</si>
  <si>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</si>
  <si>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</si>
  <si>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</si>
  <si>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</si>
  <si>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</si>
  <si>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</si>
  <si>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</si>
  <si>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</si>
  <si>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</si>
  <si>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</si>
  <si>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</si>
  <si>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</si>
  <si>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</si>
  <si>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</si>
  <si>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</si>
  <si>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</si>
  <si>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</si>
  <si>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</si>
  <si>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</si>
  <si>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</si>
  <si>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</si>
  <si>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</si>
  <si>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</si>
  <si>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</si>
  <si>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</si>
  <si>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</si>
  <si>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</si>
  <si>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</si>
  <si>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</si>
  <si>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</si>
  <si>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</si>
  <si>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</si>
  <si>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</si>
  <si>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</si>
  <si>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</si>
  <si>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</si>
  <si>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</si>
  <si>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</si>
  <si>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</si>
  <si>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</si>
  <si>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</si>
  <si>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</si>
  <si>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</si>
  <si>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</si>
  <si>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</si>
  <si>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</si>
  <si>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</si>
  <si>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</si>
  <si>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</si>
  <si>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</si>
  <si>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</si>
  <si>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</si>
  <si>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</si>
  <si>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</si>
  <si>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</si>
  <si>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</si>
  <si>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</si>
  <si>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</si>
  <si>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</si>
  <si>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</si>
  <si>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</si>
  <si>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</si>
  <si>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</si>
  <si>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</si>
  <si>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</si>
  <si>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</si>
  <si>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</si>
  <si>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</si>
  <si>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</si>
  <si>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</si>
  <si>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</si>
  <si>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</si>
  <si>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</si>
  <si>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</si>
  <si>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</si>
  <si>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</si>
  <si>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</si>
  <si>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</si>
  <si>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</si>
  <si>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</si>
  <si>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</si>
  <si>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</si>
  <si>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</si>
  <si>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</si>
  <si>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</si>
  <si>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</si>
  <si>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</si>
  <si>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</si>
  <si>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</si>
  <si>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</si>
  <si>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</si>
  <si>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</si>
  <si>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</si>
  <si>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</si>
  <si>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</si>
  <si>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</si>
  <si>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</si>
  <si>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</si>
  <si>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</si>
  <si>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</si>
  <si>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</si>
  <si>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</si>
  <si>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</si>
  <si>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</si>
  <si>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</si>
  <si>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</si>
  <si>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</si>
  <si>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</si>
  <si>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</si>
  <si>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</si>
  <si>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</si>
  <si>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</si>
  <si>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</si>
  <si>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</si>
  <si>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</si>
  <si>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</si>
  <si>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</si>
  <si>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</si>
  <si>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</si>
  <si>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</si>
  <si>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</si>
  <si>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</si>
  <si>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</si>
  <si>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</si>
  <si>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</si>
  <si>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</si>
  <si>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</si>
  <si>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</si>
  <si>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</si>
  <si>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</si>
  <si>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</si>
  <si>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</si>
  <si>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</si>
  <si>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</si>
  <si>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</si>
  <si>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</si>
  <si>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</si>
  <si>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</si>
  <si>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</si>
  <si>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</si>
  <si>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</si>
  <si>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</si>
  <si>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</si>
  <si>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</si>
  <si>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</si>
  <si>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</si>
  <si>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</si>
  <si>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</si>
  <si>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</si>
  <si>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</si>
  <si>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</si>
  <si>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</si>
  <si>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</si>
  <si>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</si>
  <si>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</si>
  <si>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</si>
  <si>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</si>
  <si>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</si>
  <si>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</si>
  <si>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</si>
  <si>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</si>
  <si>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</si>
  <si>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</si>
  <si>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</si>
  <si>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</si>
  <si>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</si>
  <si>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</si>
  <si>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</si>
  <si>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</si>
  <si>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</si>
  <si>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</si>
  <si>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</si>
  <si>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</si>
  <si>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</si>
  <si>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</si>
  <si>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</si>
  <si>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</si>
  <si>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</si>
  <si>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</si>
  <si>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</si>
  <si>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</si>
  <si>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</si>
  <si>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</si>
  <si>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</si>
  <si>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</si>
  <si>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</si>
  <si>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</si>
  <si>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</si>
  <si>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</si>
  <si>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</si>
  <si>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</si>
  <si>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</si>
  <si>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</si>
  <si>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</si>
  <si>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</si>
  <si>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</si>
  <si>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</si>
  <si>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</si>
  <si>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</si>
  <si>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</si>
  <si>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</si>
  <si>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</si>
  <si>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</si>
  <si>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</si>
  <si>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</si>
  <si>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</si>
  <si>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</si>
  <si>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</si>
  <si>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</si>
  <si>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</si>
  <si>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</si>
  <si>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</si>
  <si>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</si>
  <si>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</si>
  <si>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</si>
  <si>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</si>
  <si>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</si>
  <si>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</si>
  <si>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</si>
  <si>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</si>
  <si>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</si>
  <si>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</si>
  <si>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</si>
  <si>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</si>
  <si>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</si>
  <si>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</si>
  <si>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</si>
  <si>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</si>
  <si>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</si>
  <si>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</si>
  <si>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</si>
  <si>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</si>
  <si>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</si>
  <si>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</si>
  <si>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</si>
  <si>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</si>
  <si>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</si>
  <si>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</si>
  <si>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</si>
  <si>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</si>
  <si>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</si>
  <si>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</si>
  <si>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</si>
  <si>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</si>
  <si>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</si>
  <si>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</si>
  <si>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</si>
  <si>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</si>
  <si>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</si>
  <si>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</si>
  <si>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</si>
  <si>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</si>
  <si>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</si>
  <si>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</si>
  <si>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</si>
  <si>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</si>
  <si>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</si>
  <si>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</si>
  <si>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</si>
  <si>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</si>
  <si>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</si>
  <si>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</si>
  <si>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</si>
  <si>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</si>
  <si>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</si>
  <si>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</si>
  <si>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</si>
  <si>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</si>
  <si>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</si>
  <si>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</si>
  <si>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</si>
  <si>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</si>
  <si>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</si>
  <si>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</si>
  <si>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</si>
  <si>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</si>
  <si>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</si>
  <si>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</si>
  <si>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</si>
  <si>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</si>
  <si>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</si>
  <si>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</si>
  <si>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</si>
  <si>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</si>
  <si>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</si>
  <si>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</si>
  <si>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</si>
  <si>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</si>
  <si>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</si>
  <si>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</si>
  <si>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</si>
  <si>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</si>
  <si>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</si>
  <si>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</si>
  <si>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</si>
  <si>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</si>
  <si>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</si>
  <si>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</si>
  <si>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</si>
  <si>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</si>
  <si>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</si>
  <si>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</si>
  <si>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</si>
  <si>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</si>
  <si>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</si>
  <si>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</si>
  <si>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</si>
  <si>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</si>
  <si>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</si>
  <si>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</si>
  <si>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</si>
  <si>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</si>
  <si>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</si>
  <si>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</si>
  <si>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</si>
  <si>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</si>
  <si>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</si>
  <si>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</si>
  <si>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</si>
  <si>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</si>
  <si>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</si>
  <si>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</si>
  <si>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</si>
  <si>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</si>
  <si>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</si>
  <si>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</si>
  <si>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</si>
  <si>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</si>
  <si>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</si>
  <si>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</si>
  <si>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</si>
  <si>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</si>
  <si>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</si>
  <si>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</si>
  <si>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</si>
  <si>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</si>
  <si>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</si>
  <si>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</si>
  <si>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</si>
  <si>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</si>
  <si>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</si>
  <si>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</si>
  <si>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</si>
  <si>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</si>
  <si>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</si>
  <si>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</si>
  <si>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</si>
  <si>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</si>
  <si>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</si>
  <si>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</si>
  <si>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</si>
  <si>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</si>
  <si>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</si>
  <si>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</si>
  <si>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</si>
  <si>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</si>
  <si>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</si>
  <si>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</si>
  <si>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</si>
  <si>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</si>
  <si>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</si>
  <si>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</si>
  <si>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</si>
  <si>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</si>
  <si>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</si>
  <si>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</si>
  <si>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</si>
  <si>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</si>
  <si>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</si>
  <si>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</si>
  <si>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</si>
  <si>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</si>
  <si>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</si>
  <si>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</si>
  <si>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</si>
  <si>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</si>
  <si>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</si>
  <si>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</si>
  <si>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</si>
  <si>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</si>
  <si>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</si>
  <si>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</si>
  <si>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</si>
  <si>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</si>
  <si>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</si>
  <si>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</si>
  <si>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</si>
  <si>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</si>
  <si>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</si>
  <si>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</si>
  <si>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</si>
  <si>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</si>
  <si>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</si>
  <si>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</si>
  <si>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</si>
  <si>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</si>
  <si>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</si>
  <si>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</si>
  <si>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</si>
  <si>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</si>
  <si>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</si>
  <si>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</si>
  <si>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</si>
  <si>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</si>
  <si>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</si>
  <si>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</si>
  <si>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</si>
  <si>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</si>
  <si>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</si>
  <si>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</si>
  <si>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</si>
  <si>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</si>
  <si>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</si>
  <si>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</si>
  <si>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</si>
  <si>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</si>
  <si>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</si>
  <si>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</si>
  <si>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</si>
  <si>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</si>
  <si>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</si>
  <si>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</si>
  <si>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</si>
  <si>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</si>
  <si>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</si>
  <si>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</si>
  <si>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</si>
  <si>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</si>
  <si>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</si>
  <si>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</si>
  <si>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</si>
  <si>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</si>
  <si>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</si>
  <si>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</si>
  <si>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</si>
  <si>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</si>
  <si>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</si>
  <si>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</si>
  <si>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</si>
  <si>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</si>
  <si>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</si>
  <si>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</si>
  <si>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</si>
  <si>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</si>
  <si>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</si>
  <si>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</si>
  <si>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</si>
  <si>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</si>
  <si>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</si>
  <si>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</si>
  <si>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</si>
  <si>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</si>
  <si>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</si>
  <si>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</si>
  <si>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</si>
  <si>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</si>
  <si>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</si>
  <si>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</si>
  <si>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</si>
  <si>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</si>
  <si>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</si>
  <si>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</si>
  <si>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</si>
  <si>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</si>
  <si>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</si>
  <si>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</si>
  <si>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</si>
  <si>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</si>
  <si>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</si>
  <si>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</si>
  <si>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</si>
  <si>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</si>
  <si>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</si>
  <si>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</si>
  <si>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</si>
  <si>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</si>
  <si>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</si>
  <si>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</si>
  <si>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</si>
  <si>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</si>
  <si>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</si>
  <si>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</si>
  <si>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</si>
  <si>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</si>
  <si>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</si>
  <si>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</si>
  <si>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</si>
  <si>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</si>
  <si>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</si>
  <si>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</si>
  <si>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</si>
  <si>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</si>
  <si>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</si>
  <si>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</si>
  <si>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</si>
  <si>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</si>
  <si>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</si>
  <si>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</si>
  <si>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</si>
  <si>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</si>
  <si>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</si>
  <si>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</si>
  <si>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</si>
  <si>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</si>
  <si>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</si>
  <si>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</si>
  <si>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</si>
  <si>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</si>
  <si>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</si>
  <si>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</si>
  <si>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</si>
  <si>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</si>
  <si>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</si>
  <si>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</si>
  <si>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</si>
  <si>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</si>
  <si>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</si>
  <si>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</si>
  <si>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</si>
  <si>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</si>
  <si>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</si>
  <si>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</si>
  <si>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</si>
  <si>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</si>
  <si>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</si>
  <si>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</si>
  <si>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</si>
  <si>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</si>
  <si>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</si>
  <si>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</si>
  <si>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</si>
  <si>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</si>
  <si>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</si>
  <si>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</si>
  <si>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</si>
  <si>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</si>
  <si>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</si>
  <si>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</si>
  <si>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</si>
  <si>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</si>
  <si>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</si>
  <si>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</si>
  <si>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</si>
  <si>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</si>
  <si>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</si>
  <si>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</si>
  <si>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</si>
  <si>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</si>
  <si>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</si>
  <si>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</si>
  <si>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</si>
  <si>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</si>
  <si>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</si>
  <si>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</si>
  <si>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</si>
  <si>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</si>
  <si>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</si>
  <si>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</si>
  <si>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</si>
  <si>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</si>
  <si>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</si>
  <si>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</si>
  <si>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</si>
  <si>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</si>
  <si>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</si>
  <si>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</si>
  <si>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</si>
  <si>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</si>
  <si>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</si>
  <si>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</si>
  <si>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</si>
  <si>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</si>
  <si>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</si>
  <si>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</si>
  <si>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</si>
  <si>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</si>
  <si>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</si>
  <si>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</si>
  <si>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</si>
  <si>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</si>
  <si>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</si>
  <si>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</si>
  <si>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</si>
  <si>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</si>
  <si>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</si>
  <si>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</si>
  <si>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</si>
  <si>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</si>
  <si>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</si>
  <si>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</si>
  <si>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</si>
  <si>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</si>
  <si>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</si>
  <si>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</si>
  <si>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</si>
  <si>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</si>
  <si>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</si>
  <si>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</si>
  <si>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</si>
  <si>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</si>
  <si>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</si>
  <si>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</si>
  <si>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</si>
  <si>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</si>
  <si>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</si>
  <si>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</si>
  <si>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</si>
  <si>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</si>
  <si>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</si>
  <si>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</si>
  <si>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</si>
  <si>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</si>
  <si>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</si>
  <si>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</si>
  <si>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</si>
  <si>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</si>
  <si>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</si>
  <si>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</si>
  <si>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</si>
  <si>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</si>
  <si>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</si>
  <si>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</si>
  <si>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</si>
  <si>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</si>
  <si>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</si>
  <si>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</si>
  <si>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</si>
  <si>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</si>
  <si>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</si>
  <si>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</si>
  <si>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</si>
  <si>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</si>
  <si>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</si>
  <si>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</si>
  <si>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</si>
  <si>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</si>
  <si>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</si>
  <si>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</si>
  <si>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</si>
  <si>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</si>
  <si>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</si>
  <si>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</si>
  <si>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</si>
  <si>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</si>
  <si>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</si>
  <si>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</si>
  <si>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</si>
  <si>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</si>
  <si>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</si>
  <si>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</si>
  <si>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</si>
  <si>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</si>
  <si>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</si>
  <si>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</si>
  <si>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</si>
  <si>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</si>
  <si>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</si>
  <si>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</si>
  <si>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</si>
  <si>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</si>
  <si>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</si>
  <si>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</si>
  <si>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</si>
  <si>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</si>
  <si>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</si>
  <si>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</si>
  <si>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</si>
  <si>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</si>
  <si>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</si>
  <si>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</si>
  <si>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</si>
  <si>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</si>
  <si>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</si>
  <si>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</si>
  <si>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</si>
  <si>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</si>
  <si>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</si>
  <si>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</si>
  <si>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</si>
  <si>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</si>
  <si>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</si>
  <si>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</si>
  <si>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</si>
  <si>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</si>
  <si>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</si>
  <si>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</si>
  <si>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</si>
  <si>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</si>
  <si>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</si>
  <si>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</si>
  <si>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</si>
  <si>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</si>
  <si>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</si>
  <si>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</si>
  <si>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</si>
  <si>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</si>
  <si>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</si>
  <si>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</si>
  <si>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</si>
  <si>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</si>
  <si>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</si>
  <si>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</si>
  <si>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</si>
  <si>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</si>
  <si>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</si>
  <si>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</si>
  <si>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</si>
  <si>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</si>
  <si>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</si>
  <si>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</si>
  <si>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</si>
  <si>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</si>
  <si>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</si>
  <si>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</si>
  <si>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</si>
  <si>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</si>
  <si>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</si>
  <si>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</si>
  <si>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</si>
  <si>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</si>
  <si>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</si>
  <si>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</si>
  <si>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</si>
  <si>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</si>
  <si>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</si>
  <si>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</si>
  <si>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</si>
  <si>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</si>
  <si>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</si>
  <si>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</si>
  <si>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</si>
  <si>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</si>
  <si>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</si>
  <si>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</si>
  <si>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</si>
  <si>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</si>
  <si>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</si>
  <si>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</si>
  <si>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</si>
  <si>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</si>
  <si>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</si>
  <si>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</si>
  <si>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</si>
  <si>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</si>
  <si>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</si>
  <si>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</si>
  <si>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</si>
  <si>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</si>
  <si>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</si>
  <si>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</si>
  <si>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</si>
  <si>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</si>
  <si>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</si>
  <si>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</si>
  <si>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</si>
  <si>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</si>
  <si>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</si>
  <si>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</si>
  <si>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</si>
  <si>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</si>
  <si>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</si>
  <si>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</si>
  <si>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</si>
  <si>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</si>
  <si>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</si>
  <si>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</si>
  <si>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</si>
  <si>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</si>
  <si>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</si>
  <si>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</si>
  <si>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</si>
  <si>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</si>
  <si>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</si>
  <si>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</si>
  <si>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</si>
  <si>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</si>
  <si>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</si>
  <si>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</si>
  <si>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</si>
  <si>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</si>
  <si>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</si>
  <si>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</si>
  <si>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</si>
  <si>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</si>
  <si>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</si>
  <si>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</si>
  <si>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</si>
  <si>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</si>
  <si>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</si>
  <si>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</si>
  <si>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</si>
  <si>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</si>
  <si>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</si>
  <si>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</si>
  <si>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</si>
  <si>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</si>
  <si>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</si>
  <si>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</si>
  <si>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</si>
  <si>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</si>
  <si>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</si>
  <si>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</si>
  <si>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</si>
  <si>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</si>
  <si>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</si>
  <si>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</si>
  <si>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</si>
  <si>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</si>
  <si>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</si>
  <si>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</si>
  <si>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</si>
  <si>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</si>
  <si>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</si>
  <si>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</si>
  <si>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</si>
  <si>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</si>
  <si>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</si>
  <si>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</si>
  <si>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</si>
  <si>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</si>
  <si>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</si>
  <si>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</si>
  <si>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</si>
  <si>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</si>
  <si>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</si>
  <si>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</si>
  <si>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</si>
  <si>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</si>
  <si>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</si>
  <si>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</si>
  <si>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</si>
  <si>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</si>
  <si>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</si>
  <si>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</si>
  <si>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</si>
  <si>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</si>
  <si>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</si>
  <si>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</si>
  <si>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</si>
  <si>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</si>
  <si>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</si>
  <si>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</si>
  <si>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</si>
  <si>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</si>
  <si>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</si>
  <si>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</si>
  <si>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</si>
  <si>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</si>
  <si>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</si>
  <si>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</si>
  <si>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</si>
  <si>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</si>
  <si>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</si>
  <si>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</si>
  <si>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</si>
  <si>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</si>
  <si>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</si>
  <si>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</si>
  <si>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</si>
  <si>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</si>
  <si>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</si>
  <si>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</si>
  <si>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</si>
  <si>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</si>
  <si>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</si>
  <si>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</si>
  <si>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</si>
  <si>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</si>
  <si>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</si>
  <si>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</si>
  <si>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</si>
  <si>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</si>
  <si>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</si>
  <si>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</si>
  <si>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</si>
  <si>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</si>
  <si>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</si>
  <si>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</si>
  <si>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</si>
  <si>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</si>
  <si>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</si>
  <si>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</si>
  <si>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</si>
  <si>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</si>
  <si>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</si>
  <si>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</si>
  <si>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</si>
  <si>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</si>
  <si>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</si>
  <si>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</si>
  <si>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</si>
  <si>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</si>
  <si>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</si>
  <si>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</si>
  <si>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</si>
  <si>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</si>
  <si>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</si>
  <si>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</si>
  <si>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</si>
  <si>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</si>
  <si>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</si>
  <si>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</si>
  <si>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</si>
  <si>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</si>
  <si>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</si>
  <si>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</si>
  <si>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</si>
  <si>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</si>
  <si>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</si>
  <si>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</si>
  <si>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</si>
  <si>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</si>
  <si>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</si>
  <si>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</si>
  <si>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</si>
  <si>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</si>
  <si>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</si>
  <si>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</si>
  <si>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</si>
  <si>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</si>
  <si>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</si>
  <si>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</si>
  <si>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</si>
  <si>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</si>
  <si>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</si>
  <si>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</si>
  <si>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</si>
  <si>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</si>
  <si>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</si>
  <si>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</si>
  <si>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</si>
  <si>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</si>
  <si>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</si>
  <si>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</si>
  <si>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</si>
  <si>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</si>
  <si>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</si>
  <si>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</si>
  <si>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</si>
  <si>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</si>
  <si>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</si>
  <si>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</si>
  <si>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</si>
  <si>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</si>
  <si>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</si>
  <si>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</si>
  <si>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</si>
  <si>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</si>
  <si>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</si>
  <si>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</si>
  <si>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</si>
  <si>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</si>
  <si>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</si>
  <si>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</si>
  <si>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</si>
  <si>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</si>
  <si>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</si>
  <si>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</si>
  <si>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</si>
  <si>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</si>
  <si>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</si>
  <si>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</si>
  <si>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</si>
  <si>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</si>
  <si>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</si>
  <si>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</si>
  <si>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</si>
  <si>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</si>
  <si>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</si>
  <si>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</si>
  <si>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</si>
  <si>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</si>
  <si>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</si>
  <si>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</si>
  <si>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</si>
  <si>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</si>
  <si>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</si>
  <si>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</si>
  <si>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</si>
  <si>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</si>
  <si>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</si>
  <si>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</si>
  <si>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</si>
  <si>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</si>
  <si>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</si>
  <si>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</si>
  <si>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</si>
  <si>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</si>
  <si>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</si>
  <si>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</si>
  <si>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</si>
  <si>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</si>
  <si>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</si>
  <si>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</si>
  <si>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</si>
  <si>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</si>
  <si>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</si>
  <si>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</si>
  <si>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</si>
  <si>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</si>
  <si>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</si>
  <si>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</si>
  <si>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</si>
  <si>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</si>
  <si>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</si>
  <si>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</si>
  <si>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</si>
  <si>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</si>
  <si>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</si>
  <si>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</si>
  <si>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</si>
  <si>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</si>
  <si>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</si>
  <si>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</si>
  <si>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</si>
  <si>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</si>
  <si>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</si>
  <si>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</si>
  <si>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</si>
  <si>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</si>
  <si>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</si>
  <si>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</si>
  <si>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</si>
  <si>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</si>
  <si>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</si>
  <si>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</si>
  <si>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</si>
  <si>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</si>
  <si>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</si>
  <si>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</si>
  <si>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</si>
  <si>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</si>
  <si>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</si>
  <si>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</si>
  <si>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</si>
  <si>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</si>
  <si>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</si>
  <si>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</si>
  <si>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</si>
  <si>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</si>
  <si>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</si>
  <si>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</si>
  <si>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</si>
  <si>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</si>
  <si>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</si>
  <si>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</si>
  <si>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</si>
  <si>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</si>
  <si>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</si>
  <si>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</si>
  <si>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</si>
  <si>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</si>
  <si>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</si>
  <si>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</si>
  <si>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</si>
  <si>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</si>
  <si>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</si>
  <si>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</si>
  <si>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</si>
  <si>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</si>
  <si>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</si>
  <si>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</si>
  <si>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</si>
  <si>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</si>
  <si>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</si>
  <si>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</si>
  <si>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</si>
  <si>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</si>
  <si>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</si>
  <si>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</si>
  <si>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</si>
  <si>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</si>
  <si>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</si>
  <si>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</si>
  <si>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</si>
  <si>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</si>
  <si>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</si>
  <si>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</si>
  <si>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</si>
  <si>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</si>
  <si>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</si>
  <si>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</si>
  <si>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</si>
  <si>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</si>
  <si>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</si>
  <si>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</si>
  <si>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</si>
  <si>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</si>
  <si>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</si>
  <si>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</si>
  <si>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</si>
  <si>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</si>
  <si>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</si>
  <si>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</si>
  <si>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</si>
  <si>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</si>
  <si>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</si>
  <si>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</si>
  <si>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</si>
  <si>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</si>
  <si>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</si>
  <si>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</si>
  <si>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</si>
  <si>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</si>
  <si>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</si>
  <si>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</si>
  <si>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</si>
  <si>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</si>
  <si>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</si>
  <si>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</si>
  <si>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</si>
  <si>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</si>
  <si>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</si>
  <si>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</si>
  <si>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</si>
  <si>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</si>
  <si>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</si>
  <si>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</si>
  <si>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</si>
  <si>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</si>
  <si>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</si>
  <si>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</si>
  <si>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</si>
  <si>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</si>
  <si>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</si>
  <si>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</si>
  <si>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</si>
  <si>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</si>
  <si>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</si>
  <si>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</si>
  <si>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</si>
  <si>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</si>
  <si>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</si>
  <si>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</si>
  <si>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</si>
  <si>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</si>
  <si>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</si>
  <si>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</si>
  <si>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</si>
  <si>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</si>
  <si>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</si>
  <si>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</si>
  <si>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</si>
  <si>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</si>
  <si>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</si>
  <si>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</si>
  <si>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</si>
  <si>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</si>
  <si>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</si>
  <si>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</si>
  <si>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</si>
  <si>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</si>
  <si>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</si>
  <si>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</si>
  <si>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</si>
  <si>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</si>
  <si>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</si>
  <si>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</si>
  <si>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</si>
  <si>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</si>
  <si>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</si>
  <si>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</si>
  <si>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</si>
  <si>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</si>
  <si>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</si>
  <si>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</si>
  <si>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</si>
  <si>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</si>
  <si>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</si>
  <si>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</si>
  <si>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</si>
  <si>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</si>
  <si>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</si>
  <si>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</si>
  <si>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</si>
  <si>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</si>
  <si>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</si>
  <si>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</si>
  <si>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</si>
  <si>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</si>
  <si>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</si>
  <si>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</si>
  <si>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</si>
  <si>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</si>
  <si>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</si>
  <si>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</si>
  <si>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</si>
  <si>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</si>
  <si>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</si>
  <si>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</si>
  <si>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</si>
  <si>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</si>
  <si>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</si>
  <si>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</si>
  <si>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</si>
  <si>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</si>
  <si>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</si>
  <si>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</si>
  <si>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</si>
  <si>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</si>
  <si>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</si>
  <si>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</si>
  <si>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</si>
  <si>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</si>
  <si>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</si>
  <si>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</si>
  <si>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</si>
  <si>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</si>
  <si>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</si>
  <si>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</si>
  <si>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</si>
  <si>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</si>
  <si>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</si>
  <si>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</si>
  <si>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</si>
  <si>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</si>
  <si>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</si>
  <si>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</si>
  <si>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</si>
  <si>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</si>
  <si>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</si>
  <si>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</si>
  <si>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</si>
  <si>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</si>
  <si>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</si>
  <si>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</si>
  <si>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</si>
  <si>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</si>
  <si>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</si>
  <si>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</si>
  <si>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</si>
  <si>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</si>
  <si>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</si>
  <si>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</si>
  <si>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</si>
  <si>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</si>
  <si>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</si>
  <si>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</si>
  <si>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</si>
  <si>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</si>
  <si>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</si>
  <si>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</si>
  <si>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</si>
  <si>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</si>
  <si>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</si>
  <si>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</si>
  <si>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</si>
  <si>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</si>
  <si>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</si>
  <si>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</si>
  <si>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</si>
  <si>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</si>
  <si>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</si>
  <si>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</si>
  <si>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</si>
  <si>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</si>
  <si>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</si>
  <si>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</si>
  <si>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</si>
  <si>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</si>
  <si>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</si>
  <si>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</si>
  <si>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</si>
  <si>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</si>
  <si>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</si>
  <si>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</si>
  <si>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</si>
  <si>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</si>
  <si>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</si>
  <si>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</si>
  <si>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</si>
  <si>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</si>
  <si>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</si>
  <si>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</si>
  <si>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</si>
  <si>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</si>
  <si>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</si>
  <si>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</si>
  <si>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</si>
  <si>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</si>
  <si>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</si>
  <si>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</si>
  <si>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</si>
  <si>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</si>
  <si>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</si>
  <si>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</si>
  <si>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</si>
  <si>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</si>
  <si>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</si>
  <si>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</si>
  <si>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</si>
  <si>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</si>
  <si>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</si>
  <si>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</si>
  <si>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</si>
  <si>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</si>
  <si>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</si>
  <si>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</si>
  <si>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</si>
  <si>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</si>
  <si>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</si>
  <si>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</si>
  <si>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</si>
  <si>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</si>
  <si>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</si>
  <si>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</si>
  <si>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</si>
  <si>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</si>
  <si>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</si>
  <si>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</si>
  <si>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</si>
  <si>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</si>
  <si>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</si>
  <si>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</si>
  <si>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</si>
  <si>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</si>
  <si>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</si>
  <si>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</si>
  <si>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</si>
  <si>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</si>
  <si>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</si>
  <si>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</si>
  <si>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</si>
  <si>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</si>
  <si>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</si>
  <si>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</si>
  <si>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</si>
  <si>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</si>
  <si>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</si>
  <si>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</si>
  <si>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</si>
  <si>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</si>
  <si>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</si>
  <si>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</si>
  <si>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</si>
  <si>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</si>
  <si>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</si>
  <si>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</si>
  <si>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</si>
  <si>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</si>
  <si>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</si>
  <si>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</si>
  <si>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</si>
  <si>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</si>
  <si>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</si>
  <si>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</si>
  <si>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</si>
  <si>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</si>
  <si>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</si>
  <si>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</si>
  <si>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</si>
  <si>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</si>
  <si>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</si>
  <si>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</si>
  <si>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</si>
  <si>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</si>
  <si>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</si>
  <si>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</si>
  <si>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</si>
  <si>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</si>
  <si>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</si>
  <si>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</si>
  <si>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</si>
  <si>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</si>
  <si>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</si>
  <si>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</si>
  <si>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</si>
  <si>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</si>
  <si>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</si>
  <si>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</si>
  <si>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</si>
  <si>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</si>
  <si>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</si>
  <si>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</si>
  <si>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</si>
  <si>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</si>
  <si>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</si>
  <si>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</si>
  <si>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</si>
  <si>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</si>
  <si>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</si>
  <si>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</si>
  <si>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</si>
  <si>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</si>
  <si>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</si>
  <si>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</si>
  <si>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</si>
  <si>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</si>
  <si>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</si>
  <si>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</si>
  <si>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</si>
  <si>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</si>
  <si>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</si>
  <si>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</si>
  <si>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</si>
  <si>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</si>
  <si>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</si>
  <si>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</si>
  <si>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</si>
  <si>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</si>
  <si>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</si>
  <si>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</si>
  <si>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</si>
  <si>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</si>
  <si>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</si>
  <si>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</si>
  <si>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</si>
  <si>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</si>
  <si>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</si>
  <si>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</si>
  <si>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</si>
  <si>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</si>
  <si>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</si>
  <si>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</si>
  <si>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</si>
  <si>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</si>
  <si>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</si>
  <si>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</si>
  <si>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</si>
  <si>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</si>
  <si>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</si>
  <si>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</si>
  <si>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</si>
  <si>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</si>
  <si>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</si>
  <si>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</si>
  <si>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</si>
  <si>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</si>
  <si>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</si>
  <si>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</si>
  <si>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</si>
  <si>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</si>
  <si>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</si>
  <si>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</si>
  <si>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</si>
  <si>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</si>
  <si>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</si>
  <si>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</si>
  <si>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</si>
  <si>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</si>
  <si>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</si>
  <si>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</si>
  <si>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</si>
  <si>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</si>
  <si>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</si>
  <si>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</si>
  <si>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</si>
  <si>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</si>
  <si>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</si>
  <si>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</si>
  <si>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</si>
  <si>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</si>
  <si>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</si>
  <si>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</si>
  <si>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</si>
  <si>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</si>
  <si>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</si>
  <si>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</si>
  <si>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</si>
  <si>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</si>
  <si>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</si>
  <si>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</si>
  <si>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</si>
  <si>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</si>
  <si>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</si>
  <si>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</si>
  <si>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</si>
  <si>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</si>
  <si>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</si>
  <si>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</si>
  <si>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</si>
  <si>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</si>
  <si>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</si>
  <si>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</si>
  <si>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</si>
  <si>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</si>
  <si>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</si>
  <si>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</si>
  <si>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</si>
  <si>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</si>
  <si>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</si>
  <si>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</si>
  <si>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</si>
  <si>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</si>
  <si>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</si>
  <si>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</si>
  <si>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</si>
  <si>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</si>
  <si>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</si>
  <si>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</si>
  <si>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</si>
  <si>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</si>
  <si>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</si>
  <si>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</si>
  <si>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</si>
  <si>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</si>
  <si>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</si>
  <si>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</si>
  <si>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</si>
  <si>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</si>
  <si>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</si>
  <si>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</si>
  <si>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</si>
  <si>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</si>
  <si>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</si>
  <si>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</si>
  <si>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</si>
  <si>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</si>
  <si>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</si>
  <si>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</si>
  <si>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</si>
  <si>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</si>
  <si>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</si>
  <si>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</si>
  <si>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</si>
  <si>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</si>
  <si>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</si>
  <si>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</si>
  <si>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</si>
  <si>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</si>
  <si>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</si>
  <si>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</si>
  <si>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</si>
  <si>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</si>
  <si>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</si>
  <si>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</si>
  <si>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</si>
  <si>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</si>
  <si>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</si>
  <si>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</si>
  <si>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</si>
  <si>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</si>
  <si>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</si>
  <si>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</si>
  <si>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</si>
  <si>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</si>
  <si>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</si>
  <si>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</si>
  <si>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</si>
  <si>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</si>
  <si>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</si>
  <si>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</si>
  <si>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</si>
  <si>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</si>
  <si>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</si>
  <si>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</si>
  <si>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</si>
  <si>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</si>
  <si>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</si>
  <si>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</si>
  <si>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</si>
  <si>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</si>
  <si>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</si>
  <si>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</si>
  <si>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</si>
  <si>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</si>
  <si>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</si>
  <si>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</si>
  <si>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</si>
  <si>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</si>
  <si>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</si>
  <si>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</si>
  <si>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</si>
  <si>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</si>
  <si>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</si>
  <si>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</si>
  <si>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</si>
  <si>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</si>
  <si>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</si>
  <si>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</si>
  <si>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</si>
  <si>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</si>
  <si>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</si>
  <si>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</si>
  <si>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</si>
  <si>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</si>
  <si>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</si>
  <si>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</si>
  <si>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</si>
  <si>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</si>
  <si>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</si>
  <si>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</si>
  <si>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</si>
  <si>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</si>
  <si>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</si>
  <si>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</si>
  <si>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</si>
  <si>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</si>
  <si>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</si>
  <si>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</si>
  <si>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</si>
  <si>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</si>
  <si>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</si>
  <si>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</si>
  <si>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</si>
  <si>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</si>
  <si>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</si>
  <si>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</si>
  <si>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</si>
  <si>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</si>
  <si>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</si>
  <si>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</si>
  <si>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</si>
  <si>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</si>
  <si>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</si>
  <si>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</si>
  <si>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</si>
  <si>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</si>
  <si>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</si>
  <si>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</si>
  <si>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</si>
  <si>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</si>
  <si>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</si>
  <si>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</si>
  <si>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</si>
  <si>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</si>
  <si>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</si>
  <si>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</si>
  <si>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</si>
  <si>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</si>
  <si>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</si>
  <si>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</si>
  <si>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</si>
  <si>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</si>
  <si>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</si>
  <si>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</si>
  <si>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</si>
  <si>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</si>
  <si>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</si>
  <si>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</si>
  <si>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</si>
  <si>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</si>
  <si>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</si>
  <si>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</si>
  <si>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</si>
  <si>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</si>
  <si>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</si>
  <si>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</si>
  <si>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</si>
  <si>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</si>
  <si>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</si>
  <si>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</si>
  <si>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</si>
  <si>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</si>
  <si>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</si>
  <si>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</si>
  <si>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</si>
  <si>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</si>
  <si>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</si>
  <si>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</si>
  <si>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</si>
  <si>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</si>
  <si>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</si>
  <si>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</si>
  <si>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</si>
  <si>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</si>
  <si>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</si>
  <si>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</si>
  <si>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</si>
  <si>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</si>
  <si>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</si>
  <si>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</si>
  <si>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</si>
  <si>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</si>
  <si>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</si>
  <si>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</si>
  <si>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</si>
  <si>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</si>
  <si>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</si>
  <si>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</si>
  <si>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</si>
  <si>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</si>
  <si>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</si>
  <si>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</si>
  <si>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</si>
  <si>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</si>
  <si>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</si>
  <si>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</si>
  <si>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</si>
  <si>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</si>
  <si>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</si>
  <si>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</si>
  <si>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</si>
  <si>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</si>
  <si>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</si>
  <si>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</si>
  <si>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</si>
  <si>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</si>
  <si>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</si>
  <si>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</si>
  <si>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</si>
  <si>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</si>
  <si>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</si>
  <si>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</si>
  <si>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</si>
  <si>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</si>
  <si>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</si>
  <si>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</si>
  <si>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</si>
  <si>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</si>
  <si>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</si>
  <si>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</si>
  <si>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</si>
  <si>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</si>
  <si>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</si>
  <si>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</si>
  <si>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</si>
  <si>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</si>
  <si>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</si>
  <si>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</si>
  <si>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</si>
  <si>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</si>
  <si>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</si>
  <si>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</si>
  <si>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</si>
  <si>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</si>
  <si>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</si>
  <si>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</si>
  <si>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</si>
  <si>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</si>
  <si>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</si>
  <si>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</si>
  <si>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</si>
  <si>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</si>
  <si>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</si>
  <si>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</si>
  <si>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</si>
  <si>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</si>
  <si>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</si>
  <si>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</si>
  <si>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</si>
  <si>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</si>
  <si>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</si>
  <si>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</si>
  <si>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</si>
  <si>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</si>
  <si>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</si>
  <si>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</si>
  <si>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</si>
  <si>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</si>
  <si>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</si>
  <si>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</si>
  <si>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</si>
  <si>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</si>
  <si>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</si>
  <si>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</si>
  <si>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</si>
  <si>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</si>
  <si>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</si>
  <si>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</si>
  <si>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</si>
  <si>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</si>
  <si>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</si>
  <si>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</si>
  <si>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</si>
  <si>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</si>
  <si>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</si>
  <si>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</si>
  <si>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</si>
  <si>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</si>
  <si>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</si>
  <si>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</si>
  <si>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</si>
  <si>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</si>
  <si>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</si>
  <si>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</si>
  <si>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</si>
  <si>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</si>
  <si>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</si>
  <si>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</si>
  <si>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</si>
  <si>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</si>
  <si>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</si>
  <si>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</si>
  <si>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</si>
  <si>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</si>
  <si>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</si>
  <si>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</si>
  <si>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</si>
  <si>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</si>
  <si>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</si>
  <si>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</si>
  <si>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</si>
  <si>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</si>
  <si>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</si>
  <si>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</si>
  <si>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</si>
  <si>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</si>
  <si>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</si>
  <si>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</si>
  <si>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</si>
  <si>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</si>
  <si>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</si>
  <si>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</si>
  <si>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</si>
  <si>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</si>
  <si>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</si>
  <si>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</si>
  <si>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</si>
  <si>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</si>
  <si>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</si>
  <si>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</si>
  <si>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</si>
  <si>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</si>
  <si>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</si>
  <si>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</si>
  <si>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</si>
  <si>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</si>
  <si>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</si>
  <si>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</si>
  <si>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</si>
  <si>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</si>
  <si>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</si>
  <si>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</si>
  <si>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</si>
  <si>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</si>
  <si>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</si>
  <si>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</si>
  <si>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</si>
  <si>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</si>
  <si>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</si>
  <si>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</si>
  <si>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</si>
  <si>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</si>
  <si>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</si>
  <si>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</si>
  <si>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</si>
  <si>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</si>
  <si>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</si>
  <si>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</si>
  <si>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</si>
  <si>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</si>
  <si>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</si>
  <si>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</si>
  <si>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</si>
  <si>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</si>
  <si>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</si>
  <si>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</si>
  <si>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</si>
  <si>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</si>
  <si>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</si>
  <si>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</si>
  <si>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</si>
  <si>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</si>
  <si>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</si>
  <si>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</si>
  <si>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</si>
  <si>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</si>
  <si>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</si>
  <si>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</si>
  <si>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</si>
  <si>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</si>
  <si>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</si>
  <si>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</si>
  <si>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</si>
  <si>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</si>
  <si>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</si>
  <si>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</si>
  <si>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</si>
  <si>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</si>
  <si>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</si>
  <si>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</si>
  <si>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</si>
  <si>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</si>
  <si>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</si>
  <si>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</si>
  <si>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</si>
  <si>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</si>
  <si>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</si>
  <si>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</si>
  <si>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</si>
  <si>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</si>
  <si>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</si>
  <si>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</si>
  <si>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</si>
  <si>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</si>
  <si>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</si>
  <si>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</si>
  <si>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</si>
  <si>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</si>
  <si>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</si>
  <si>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</si>
  <si>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</si>
  <si>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</si>
  <si>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</si>
  <si>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</si>
  <si>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</si>
  <si>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</si>
  <si>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</si>
  <si>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</si>
  <si>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</si>
  <si>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</si>
  <si>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</si>
  <si>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</si>
  <si>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</si>
  <si>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</si>
  <si>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</si>
  <si>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</si>
  <si>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</si>
  <si>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</si>
  <si>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</si>
  <si>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</si>
  <si>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</si>
  <si>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</si>
  <si>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</si>
  <si>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</si>
  <si>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</si>
  <si>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</si>
  <si>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</si>
  <si>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</si>
  <si>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</si>
  <si>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</si>
  <si>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</si>
  <si>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</si>
  <si>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</si>
  <si>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</si>
  <si>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</si>
  <si>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</si>
  <si>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</si>
  <si>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</si>
  <si>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</si>
  <si>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</si>
  <si>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</si>
  <si>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</si>
  <si>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</si>
  <si>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</si>
  <si>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</si>
  <si>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</si>
  <si>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</si>
  <si>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</si>
  <si>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</si>
  <si>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</si>
  <si>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</si>
  <si>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</si>
  <si>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</si>
  <si>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</si>
  <si>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</si>
  <si>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</si>
  <si>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</si>
  <si>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</si>
  <si>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</si>
  <si>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</si>
  <si>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</si>
  <si>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</si>
  <si>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</si>
  <si>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</si>
  <si>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</si>
  <si>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</si>
  <si>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</si>
  <si>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</si>
  <si>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</si>
  <si>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</si>
  <si>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</si>
  <si>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</si>
  <si>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</si>
  <si>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</si>
  <si>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</si>
  <si>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</si>
  <si>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</si>
  <si>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</si>
  <si>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</si>
  <si>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</si>
  <si>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</si>
  <si>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</si>
  <si>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</si>
  <si>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</si>
  <si>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</si>
  <si>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</si>
  <si>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</si>
  <si>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</si>
  <si>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</si>
  <si>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</si>
  <si>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</si>
  <si>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</si>
  <si>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</si>
  <si>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</si>
  <si>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</si>
  <si>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</si>
  <si>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</si>
  <si>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</si>
  <si>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</si>
  <si>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</si>
  <si>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</si>
  <si>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</si>
  <si>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</si>
  <si>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</si>
  <si>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</si>
  <si>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</si>
  <si>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</si>
  <si>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</si>
  <si>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</si>
  <si>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</si>
  <si>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</si>
  <si>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</si>
  <si>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</si>
  <si>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</si>
  <si>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</si>
  <si>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</si>
  <si>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</si>
  <si>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</si>
  <si>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</si>
  <si>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</si>
  <si>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</si>
  <si>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</si>
  <si>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</si>
  <si>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</si>
  <si>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</si>
  <si>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</si>
  <si>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</si>
  <si>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</si>
  <si>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</si>
  <si>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</si>
  <si>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</si>
  <si>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</si>
  <si>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</si>
  <si>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</si>
  <si>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</si>
  <si>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</si>
  <si>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</si>
  <si>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</si>
  <si>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</si>
  <si>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</si>
  <si>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</si>
  <si>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</si>
  <si>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</si>
  <si>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</si>
  <si>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</si>
  <si>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</si>
  <si>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</si>
  <si>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</si>
  <si>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</si>
  <si>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</si>
  <si>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</si>
  <si>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</si>
  <si>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</si>
  <si>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</si>
  <si>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</si>
  <si>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</si>
  <si>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</si>
  <si>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</si>
  <si>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</si>
  <si>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</si>
  <si>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</si>
  <si>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</si>
  <si>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</si>
  <si>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</si>
  <si>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</si>
  <si>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</si>
  <si>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</si>
  <si>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</si>
  <si>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</si>
  <si>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</si>
  <si>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</si>
  <si>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</si>
  <si>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</si>
  <si>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</si>
  <si>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</si>
  <si>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</si>
  <si>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</si>
  <si>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</si>
  <si>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</si>
  <si>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</si>
  <si>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</si>
  <si>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</si>
  <si>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</si>
  <si>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</si>
  <si>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</si>
  <si>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</si>
  <si>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</si>
  <si>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</si>
  <si>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</si>
  <si>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</si>
  <si>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</si>
  <si>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</si>
  <si>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</si>
  <si>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</si>
  <si>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</si>
  <si>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</si>
  <si>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</si>
  <si>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</si>
  <si>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</si>
  <si>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</si>
  <si>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</si>
  <si>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</si>
  <si>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</si>
  <si>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</si>
  <si>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</si>
  <si>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</si>
  <si>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</si>
  <si>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</si>
  <si>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</si>
  <si>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</si>
  <si>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</si>
  <si>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</si>
  <si>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</si>
  <si>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</si>
  <si>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</si>
  <si>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</si>
  <si>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</si>
  <si>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</si>
  <si>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</si>
  <si>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</si>
  <si>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</si>
  <si>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</si>
  <si>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</si>
  <si>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</si>
  <si>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</si>
  <si>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</si>
  <si>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</si>
  <si>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</si>
  <si>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</si>
  <si>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</si>
  <si>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</si>
  <si>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</si>
  <si>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</si>
  <si>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</si>
  <si>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</si>
  <si>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</si>
  <si>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</si>
  <si>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</si>
  <si>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</si>
  <si>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</si>
  <si>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</si>
  <si>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</si>
  <si>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</si>
  <si>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</si>
  <si>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</si>
  <si>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</si>
  <si>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</si>
  <si>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</si>
  <si>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</si>
  <si>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</si>
  <si>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</si>
  <si>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</si>
  <si>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</si>
  <si>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</si>
  <si>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</si>
  <si>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</si>
  <si>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</si>
  <si>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</si>
  <si>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</si>
  <si>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</si>
  <si>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</si>
  <si>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</si>
  <si>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</si>
  <si>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</si>
  <si>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</si>
  <si>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</si>
  <si>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</si>
  <si>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</si>
  <si>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</si>
  <si>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</si>
  <si>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</si>
  <si>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</si>
  <si>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</si>
  <si>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</si>
  <si>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</si>
  <si>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</si>
  <si>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</si>
  <si>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</si>
  <si>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</si>
  <si>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</si>
  <si>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</si>
  <si>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</si>
  <si>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</si>
  <si>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</si>
  <si>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</si>
  <si>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</si>
  <si>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</si>
  <si>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</si>
  <si>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</si>
  <si>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</si>
  <si>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</si>
  <si>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</si>
  <si>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</si>
  <si>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</si>
  <si>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</si>
  <si>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</si>
  <si>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</si>
  <si>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</si>
  <si>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</si>
  <si>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</si>
  <si>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</si>
  <si>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</si>
  <si>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</si>
  <si>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</si>
  <si>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</si>
  <si>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</si>
  <si>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</si>
  <si>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</si>
  <si>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</si>
  <si>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</si>
  <si>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</si>
  <si>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</si>
  <si>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</si>
  <si>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</si>
  <si>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</si>
  <si>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</si>
  <si>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</si>
  <si>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</si>
  <si>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</si>
  <si>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</si>
  <si>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</si>
  <si>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</si>
  <si>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</si>
  <si>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</si>
  <si>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</si>
  <si>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</si>
  <si>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</si>
  <si>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</si>
  <si>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</si>
  <si>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</si>
  <si>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</si>
  <si>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</si>
  <si>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</si>
  <si>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</si>
  <si>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</si>
  <si>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</si>
  <si>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</si>
  <si>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</si>
  <si>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</si>
  <si>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</si>
  <si>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</si>
  <si>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</si>
  <si>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</si>
  <si>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</si>
  <si>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</si>
  <si>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</si>
  <si>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</si>
  <si>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</si>
  <si>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</si>
  <si>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</si>
  <si>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</si>
  <si>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</si>
  <si>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</si>
  <si>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</si>
  <si>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</si>
  <si>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</si>
  <si>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</si>
  <si>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</si>
  <si>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</si>
  <si>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</si>
  <si>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</si>
  <si>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</si>
  <si>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</si>
  <si>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</si>
  <si>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</si>
  <si>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</si>
  <si>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</si>
  <si>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</si>
  <si>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</si>
  <si>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</si>
  <si>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</si>
  <si>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</si>
  <si>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</si>
  <si>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</si>
  <si>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</si>
  <si>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</si>
  <si>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</si>
  <si>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</si>
  <si>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</si>
  <si>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</si>
  <si>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</si>
  <si>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</si>
  <si>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</si>
  <si>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</si>
  <si>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</si>
  <si>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</si>
  <si>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</si>
  <si>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</si>
  <si>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</si>
  <si>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</si>
  <si>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</si>
  <si>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</si>
  <si>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</si>
  <si>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</si>
  <si>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</si>
  <si>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</si>
  <si>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</si>
  <si>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</si>
  <si>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</si>
  <si>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</si>
  <si>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</si>
  <si>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</si>
  <si>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</si>
  <si>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</si>
  <si>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</si>
  <si>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</si>
  <si>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</si>
  <si>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</si>
  <si>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</si>
  <si>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</si>
  <si>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</si>
  <si>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</si>
  <si>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</si>
  <si>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</si>
  <si>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</si>
  <si>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</si>
  <si>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</si>
  <si>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</si>
  <si>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</si>
  <si>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</si>
  <si>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</si>
  <si>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</si>
  <si>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</si>
  <si>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</si>
  <si>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</si>
  <si>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</si>
  <si>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</si>
  <si>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</si>
  <si>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</si>
  <si>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</si>
  <si>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</si>
  <si>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</si>
  <si>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</si>
  <si>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</si>
  <si>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</si>
  <si>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</si>
  <si>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</si>
  <si>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</si>
  <si>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</si>
  <si>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</si>
  <si>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</si>
  <si>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</si>
  <si>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</si>
  <si>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</si>
  <si>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</si>
  <si>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</si>
  <si>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</si>
  <si>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</si>
  <si>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</si>
  <si>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</si>
  <si>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</si>
  <si>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</si>
  <si>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</si>
  <si>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</si>
  <si>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</si>
  <si>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</si>
  <si>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</si>
  <si>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</si>
  <si>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</si>
  <si>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</si>
  <si>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</si>
  <si>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</si>
  <si>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</si>
  <si>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</si>
  <si>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</si>
  <si>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</si>
  <si>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</si>
  <si>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</si>
  <si>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</si>
  <si>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</si>
  <si>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</si>
  <si>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</si>
  <si>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</si>
  <si>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</si>
  <si>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</si>
  <si>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</si>
  <si>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</si>
  <si>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</si>
  <si>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</si>
  <si>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</si>
  <si>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</si>
  <si>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</si>
  <si>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</si>
  <si>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</si>
  <si>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</si>
  <si>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</si>
  <si>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</si>
  <si>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</si>
  <si>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</si>
  <si>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</si>
  <si>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</si>
  <si>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</si>
  <si>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</si>
  <si>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</si>
  <si>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</si>
  <si>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</si>
  <si>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</si>
  <si>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</si>
  <si>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</si>
  <si>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</si>
  <si>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</si>
  <si>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</si>
  <si>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</si>
  <si>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</si>
  <si>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</si>
  <si>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</si>
  <si>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</si>
  <si>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</si>
  <si>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</si>
  <si>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</si>
  <si>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</si>
  <si>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</si>
  <si>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</si>
  <si>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</si>
  <si>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</si>
  <si>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</si>
  <si>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</si>
  <si>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</si>
  <si>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</si>
  <si>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</si>
  <si>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</si>
  <si>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</si>
  <si>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</si>
  <si>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</si>
  <si>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</si>
  <si>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</si>
  <si>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</si>
  <si>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</si>
  <si>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</si>
  <si>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</si>
  <si>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</si>
  <si>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</si>
  <si>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</si>
  <si>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</si>
  <si>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</si>
  <si>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</si>
  <si>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</si>
  <si>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</si>
  <si>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</si>
  <si>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</si>
  <si>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</si>
  <si>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</si>
  <si>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</si>
  <si>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</si>
  <si>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</si>
  <si>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</si>
  <si>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</si>
  <si>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</si>
  <si>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</si>
  <si>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</si>
  <si>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</si>
  <si>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</si>
  <si>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</si>
  <si>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</si>
  <si>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</si>
  <si>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</si>
  <si>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</si>
  <si>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</si>
  <si>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</si>
  <si>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</si>
  <si>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</si>
  <si>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</si>
  <si>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</si>
  <si>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</si>
  <si>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</si>
  <si>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</si>
  <si>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</si>
  <si>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</si>
  <si>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</si>
  <si>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</si>
  <si>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</si>
  <si>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</si>
  <si>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</si>
  <si>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</si>
  <si>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</si>
  <si>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</si>
  <si>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</si>
  <si>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</si>
  <si>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</si>
  <si>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</si>
  <si>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</si>
  <si>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</si>
  <si>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</si>
  <si>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</si>
  <si>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</si>
  <si>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</si>
  <si>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</si>
  <si>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</si>
  <si>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</si>
  <si>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</si>
  <si>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</si>
  <si>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</si>
  <si>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</si>
  <si>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</si>
  <si>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</si>
  <si>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</si>
  <si>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</si>
  <si>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</si>
  <si>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</si>
  <si>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</si>
  <si>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</si>
  <si>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</si>
  <si>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</si>
  <si>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</si>
  <si>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</si>
  <si>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</si>
  <si>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</si>
  <si>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</si>
  <si>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</si>
  <si>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</si>
  <si>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</si>
  <si>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</si>
  <si>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</si>
  <si>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</si>
  <si>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</si>
  <si>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</si>
  <si>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</si>
  <si>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</si>
  <si>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</si>
  <si>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</si>
  <si>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</si>
  <si>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</si>
  <si>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</si>
  <si>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</si>
  <si>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</si>
  <si>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</si>
  <si>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</si>
  <si>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</si>
  <si>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</si>
  <si>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</si>
  <si>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</si>
  <si>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</si>
  <si>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</si>
  <si>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</si>
  <si>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</si>
  <si>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</si>
  <si>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</si>
  <si>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</si>
  <si>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</si>
  <si>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</si>
  <si>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</si>
  <si>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</si>
  <si>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</si>
  <si>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</si>
  <si>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</si>
  <si>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</si>
  <si>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</si>
  <si>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</si>
  <si>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</si>
  <si>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</si>
  <si>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</si>
  <si>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</si>
  <si>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</si>
  <si>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</si>
  <si>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</si>
  <si>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</si>
  <si>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</si>
  <si>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</si>
  <si>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</si>
  <si>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</si>
  <si>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</si>
  <si>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</si>
  <si>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</si>
  <si>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</si>
  <si>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</si>
  <si>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</si>
  <si>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</si>
  <si>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</si>
  <si>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</si>
  <si>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</si>
  <si>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</si>
  <si>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</si>
  <si>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</si>
  <si>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</si>
  <si>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</si>
  <si>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</si>
  <si>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</si>
  <si>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</si>
  <si>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</si>
  <si>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</si>
  <si>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</si>
  <si>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</si>
  <si>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</si>
  <si>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</si>
  <si>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</si>
  <si>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</si>
  <si>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</si>
  <si>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</si>
  <si>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</si>
  <si>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</si>
  <si>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</si>
  <si>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</si>
  <si>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</si>
  <si>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</si>
  <si>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</si>
  <si>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</si>
  <si>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</si>
  <si>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</si>
  <si>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</si>
  <si>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</si>
  <si>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</si>
  <si>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</si>
  <si>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</si>
  <si>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</si>
  <si>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</si>
  <si>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</si>
  <si>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</si>
  <si>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</si>
  <si>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</si>
  <si>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</si>
  <si>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</si>
  <si>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</si>
  <si>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</si>
  <si>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</si>
  <si>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</si>
  <si>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</si>
  <si>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</si>
  <si>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</si>
  <si>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</si>
  <si>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</si>
  <si>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</si>
  <si>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</si>
  <si>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</si>
  <si>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</si>
  <si>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</si>
  <si>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</si>
  <si>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</si>
  <si>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</si>
  <si>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</si>
  <si>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</si>
  <si>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</si>
  <si>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</si>
  <si>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</si>
  <si>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</si>
  <si>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</si>
  <si>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</si>
  <si>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</si>
  <si>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</si>
  <si>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</si>
  <si>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</si>
  <si>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</si>
  <si>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</si>
  <si>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</si>
  <si>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</si>
  <si>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</si>
  <si>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</si>
  <si>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</si>
  <si>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</si>
  <si>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</si>
  <si>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</si>
  <si>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</si>
  <si>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</si>
  <si>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</si>
  <si>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</si>
  <si>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</si>
  <si>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</si>
  <si>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</si>
  <si>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</si>
  <si>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</si>
  <si>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</si>
  <si>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</si>
  <si>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</si>
  <si>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</si>
  <si>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</si>
  <si>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</si>
  <si>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</si>
  <si>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</si>
  <si>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</si>
  <si>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</si>
  <si>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</si>
  <si>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</si>
  <si>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</si>
  <si>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</si>
  <si>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</si>
  <si>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</si>
  <si>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</si>
  <si>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</si>
  <si>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</si>
  <si>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</si>
  <si>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</si>
  <si>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</si>
  <si>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</si>
  <si>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</si>
  <si>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</si>
  <si>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</si>
  <si>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</si>
  <si>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</si>
  <si>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</si>
  <si>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</si>
  <si>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</si>
  <si>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</si>
  <si>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</si>
  <si>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</si>
  <si>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</si>
  <si>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</si>
  <si>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</si>
  <si>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</si>
  <si>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</si>
  <si>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</si>
  <si>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</si>
  <si>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</si>
  <si>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</si>
  <si>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</si>
  <si>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</si>
  <si>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</si>
  <si>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</si>
  <si>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</si>
  <si>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</si>
  <si>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</si>
  <si>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</si>
  <si>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</si>
  <si>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</si>
  <si>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</si>
  <si>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</si>
  <si>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</si>
  <si>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</si>
  <si>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</si>
  <si>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</si>
  <si>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</si>
  <si>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</si>
  <si>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</si>
  <si>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</si>
  <si>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</si>
  <si>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</si>
  <si>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</si>
  <si>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</si>
  <si>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</si>
  <si>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</si>
  <si>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</si>
  <si>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</si>
  <si>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</si>
  <si>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</si>
  <si>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</si>
  <si>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</si>
  <si>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</si>
  <si>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</si>
  <si>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</si>
  <si>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</si>
  <si>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</si>
  <si>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</si>
  <si>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</si>
  <si>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</si>
  <si>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</si>
  <si>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</si>
  <si>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</si>
  <si>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</si>
  <si>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</si>
  <si>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</si>
  <si>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</si>
  <si>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</si>
  <si>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</si>
  <si>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</si>
  <si>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</si>
  <si>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</si>
  <si>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</si>
  <si>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</si>
  <si>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</si>
  <si>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</si>
  <si>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</si>
  <si>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</si>
  <si>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</si>
  <si>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</si>
  <si>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</si>
  <si>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</si>
  <si>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</si>
  <si>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</si>
  <si>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</si>
  <si>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</si>
  <si>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</si>
  <si>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</si>
  <si>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</si>
  <si>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</si>
  <si>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</si>
  <si>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</si>
  <si>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</si>
  <si>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</si>
  <si>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</si>
  <si>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</si>
  <si>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</si>
  <si>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</si>
  <si>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</si>
  <si>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</si>
  <si>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</si>
  <si>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</si>
  <si>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</si>
  <si>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</si>
  <si>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</si>
  <si>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</si>
  <si>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</si>
  <si>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</si>
  <si>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</si>
  <si>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</si>
  <si>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</si>
  <si>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</si>
  <si>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</si>
  <si>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</si>
  <si>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</si>
  <si>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</si>
  <si>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</si>
  <si>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</si>
  <si>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</si>
  <si>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</si>
  <si>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</si>
  <si>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</si>
  <si>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</si>
  <si>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</si>
  <si>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</si>
  <si>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</si>
  <si>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</si>
  <si>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</si>
  <si>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</si>
  <si>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</si>
  <si>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</si>
  <si>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</si>
  <si>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</si>
  <si>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</si>
  <si>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</si>
  <si>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</si>
  <si>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</si>
  <si>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</si>
  <si>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</si>
  <si>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</si>
  <si>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</si>
  <si>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</si>
  <si>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</si>
  <si>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</si>
  <si>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</si>
  <si>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</si>
  <si>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</si>
  <si>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</si>
  <si>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</si>
  <si>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</si>
  <si>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</si>
  <si>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</si>
  <si>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</si>
  <si>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</si>
  <si>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</si>
  <si>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</si>
  <si>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</si>
  <si>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</si>
  <si>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</si>
  <si>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</si>
  <si>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</si>
  <si>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</si>
  <si>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</si>
  <si>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</si>
  <si>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</si>
  <si>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</si>
  <si>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</si>
  <si>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</si>
  <si>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</si>
  <si>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</si>
  <si>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</si>
  <si>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</si>
  <si>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</si>
  <si>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</si>
  <si>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</si>
  <si>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</si>
  <si>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</si>
  <si>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</si>
  <si>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</si>
  <si>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</si>
  <si>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</si>
  <si>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</si>
  <si>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</si>
  <si>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</si>
  <si>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</si>
  <si>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</si>
  <si>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</si>
  <si>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</si>
  <si>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</si>
  <si>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</si>
  <si>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</si>
  <si>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</si>
  <si>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</si>
  <si>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</si>
  <si>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</si>
  <si>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</si>
  <si>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</si>
  <si>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</si>
  <si>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</si>
  <si>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</si>
  <si>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</si>
  <si>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</si>
  <si>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</si>
  <si>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</si>
  <si>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</si>
  <si>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</si>
  <si>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</si>
  <si>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</si>
  <si>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</si>
  <si>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</si>
  <si>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</si>
  <si>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</si>
  <si>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</si>
  <si>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</si>
  <si>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</si>
  <si>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</si>
  <si>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</si>
  <si>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</si>
  <si>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</si>
  <si>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</si>
  <si>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</si>
  <si>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</si>
  <si>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</si>
  <si>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</si>
  <si>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</si>
  <si>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</si>
  <si>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</si>
  <si>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</si>
  <si>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</si>
  <si>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</si>
  <si>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</si>
  <si>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</si>
  <si>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</si>
  <si>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</si>
  <si>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</si>
  <si>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</si>
  <si>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</si>
  <si>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</si>
  <si>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</si>
  <si>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</si>
  <si>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</si>
  <si>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</si>
  <si>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</si>
  <si>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</si>
  <si>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</si>
  <si>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</si>
  <si>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</si>
  <si>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</si>
  <si>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</si>
  <si>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</si>
  <si>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</si>
  <si>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</si>
  <si>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</si>
  <si>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</si>
  <si>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</si>
  <si>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</si>
  <si>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</si>
  <si>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</si>
  <si>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</si>
  <si>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</si>
  <si>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</si>
  <si>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</si>
  <si>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</si>
  <si>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</si>
  <si>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</si>
  <si>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</si>
  <si>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</si>
  <si>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</si>
  <si>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</si>
  <si>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</si>
  <si>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</si>
  <si>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</si>
  <si>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</si>
  <si>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</si>
  <si>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</si>
  <si>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</si>
  <si>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</si>
  <si>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</si>
  <si>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</si>
  <si>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</si>
  <si>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</si>
  <si>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</si>
  <si>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</si>
  <si>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</si>
  <si>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</si>
  <si>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</si>
  <si>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</si>
  <si>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</si>
  <si>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</si>
  <si>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</si>
  <si>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</si>
  <si>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</si>
  <si>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</si>
  <si>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</si>
  <si>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</si>
  <si>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</si>
  <si>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</si>
  <si>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</si>
  <si>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</si>
  <si>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</si>
  <si>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</si>
  <si>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</si>
  <si>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</si>
  <si>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</si>
  <si>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</si>
  <si>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</si>
  <si>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</si>
  <si>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</si>
  <si>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</si>
  <si>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</si>
  <si>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</si>
  <si>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</si>
  <si>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</si>
  <si>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</si>
  <si>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</si>
  <si>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</si>
  <si>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</si>
  <si>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</si>
  <si>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</si>
  <si>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</si>
  <si>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</si>
  <si>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</si>
  <si>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</si>
  <si>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</si>
  <si>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</si>
  <si>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</si>
  <si>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</si>
  <si>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</si>
  <si>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</si>
  <si>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</si>
  <si>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</si>
  <si>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</si>
  <si>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</si>
  <si>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</si>
  <si>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</si>
  <si>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</si>
  <si>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</si>
  <si>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</si>
  <si>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</si>
  <si>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</si>
  <si>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</si>
  <si>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</si>
  <si>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</si>
  <si>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</si>
  <si>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</si>
  <si>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</si>
  <si>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</si>
  <si>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</si>
  <si>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</si>
  <si>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</si>
  <si>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</si>
  <si>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</si>
  <si>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</si>
  <si>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</si>
  <si>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</si>
  <si>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</si>
  <si>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</si>
  <si>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</si>
  <si>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</si>
  <si>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</si>
  <si>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</si>
  <si>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</si>
  <si>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</si>
  <si>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</si>
  <si>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</si>
  <si>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</si>
  <si>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</si>
  <si>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</si>
  <si>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</si>
  <si>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</si>
  <si>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</si>
  <si>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</si>
  <si>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</si>
  <si>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</si>
  <si>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</si>
  <si>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</si>
  <si>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</si>
  <si>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</si>
  <si>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</si>
  <si>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</si>
  <si>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</si>
  <si>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</si>
  <si>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</si>
  <si>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</si>
  <si>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</si>
  <si>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</si>
  <si>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</si>
  <si>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</si>
  <si>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</si>
  <si>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</si>
  <si>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</si>
  <si>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</si>
  <si>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</si>
  <si>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</si>
  <si>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</si>
  <si>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</si>
  <si>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</si>
  <si>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</si>
  <si>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</si>
  <si>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</si>
  <si>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</si>
  <si>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</si>
  <si>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</si>
  <si>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</si>
  <si>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</si>
  <si>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</si>
  <si>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</si>
  <si>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</si>
  <si>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</si>
  <si>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</si>
  <si>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</si>
  <si>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</si>
  <si>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</si>
  <si>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</si>
  <si>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</si>
  <si>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</si>
  <si>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</si>
  <si>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</si>
  <si>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</si>
  <si>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</si>
  <si>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</si>
  <si>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</si>
  <si>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</si>
  <si>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</si>
  <si>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</si>
  <si>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</si>
  <si>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</si>
  <si>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</si>
  <si>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</si>
  <si>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</si>
  <si>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</si>
  <si>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</si>
  <si>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</si>
  <si>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</si>
  <si>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</si>
  <si>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</si>
  <si>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</si>
  <si>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</si>
  <si>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</si>
  <si>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</si>
  <si>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</si>
  <si>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</si>
  <si>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</si>
  <si>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</si>
  <si>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</si>
  <si>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</si>
  <si>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</si>
  <si>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</si>
  <si>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</si>
  <si>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</si>
  <si>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</si>
  <si>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</si>
  <si>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</si>
  <si>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</si>
  <si>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</si>
  <si>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</si>
  <si>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</si>
  <si>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</si>
  <si>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</si>
  <si>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</si>
  <si>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</si>
  <si>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</si>
  <si>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</si>
  <si>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</si>
  <si>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</si>
  <si>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</si>
  <si>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</si>
  <si>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</si>
  <si>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</si>
  <si>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</si>
  <si>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</si>
  <si>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</si>
  <si>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</si>
  <si>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</si>
  <si>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</si>
  <si>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</si>
  <si>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</si>
  <si>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</si>
  <si>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</si>
  <si>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</si>
  <si>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</si>
  <si>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</si>
  <si>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</si>
  <si>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</si>
  <si>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</si>
  <si>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</si>
  <si>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</si>
  <si>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</si>
  <si>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</si>
  <si>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</si>
  <si>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</si>
  <si>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</si>
  <si>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</si>
  <si>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</si>
  <si>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</si>
  <si>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</si>
  <si>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</si>
  <si>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</si>
  <si>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</si>
  <si>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</si>
  <si>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</si>
  <si>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</si>
  <si>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</si>
  <si>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</si>
  <si>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</si>
  <si>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</si>
  <si>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</si>
  <si>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</si>
  <si>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</si>
  <si>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</si>
  <si>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</si>
  <si>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</si>
  <si>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</si>
  <si>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</si>
  <si>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</si>
  <si>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</si>
  <si>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</si>
  <si>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</si>
  <si>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</si>
  <si>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</si>
  <si>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</si>
  <si>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</si>
  <si>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</si>
  <si>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</si>
  <si>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</si>
  <si>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</si>
  <si>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</si>
  <si>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</si>
  <si>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</si>
  <si>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</si>
  <si>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</si>
  <si>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</si>
  <si>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</si>
  <si>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</si>
  <si>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</si>
  <si>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</si>
  <si>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</si>
  <si>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</si>
  <si>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</si>
  <si>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</si>
  <si>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</si>
  <si>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</si>
  <si>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</si>
  <si>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</si>
  <si>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</si>
  <si>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</si>
  <si>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</si>
  <si>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</si>
  <si>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</si>
  <si>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</si>
  <si>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</si>
  <si>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</si>
  <si>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</si>
  <si>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</si>
  <si>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</si>
  <si>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</si>
  <si>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</si>
  <si>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</si>
  <si>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</si>
  <si>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</si>
  <si>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</si>
  <si>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</si>
  <si>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</si>
  <si>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</si>
  <si>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</si>
  <si>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</si>
  <si>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</si>
  <si>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</si>
  <si>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</si>
  <si>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</si>
  <si>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</si>
  <si>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</si>
  <si>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</si>
  <si>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</si>
  <si>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</si>
  <si>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</si>
  <si>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</si>
  <si>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</si>
  <si>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</si>
  <si>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</si>
  <si>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</si>
  <si>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</si>
  <si>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</si>
  <si>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</si>
  <si>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</si>
  <si>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</si>
  <si>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</si>
  <si>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</si>
  <si>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</si>
  <si>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</si>
  <si>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</si>
  <si>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</si>
  <si>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</si>
  <si>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</si>
  <si>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</si>
  <si>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</si>
  <si>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</si>
  <si>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</si>
  <si>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</si>
  <si>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</si>
  <si>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</si>
  <si>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</si>
  <si>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</si>
  <si>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</si>
  <si>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</si>
  <si>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</si>
  <si>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</si>
  <si>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</si>
  <si>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</si>
  <si>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</si>
  <si>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</si>
  <si>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</si>
  <si>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</si>
  <si>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</si>
  <si>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</si>
  <si>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</si>
  <si>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</si>
  <si>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</si>
  <si>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</si>
  <si>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</si>
  <si>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</si>
  <si>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</si>
  <si>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</si>
  <si>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</si>
  <si>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</si>
  <si>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</si>
  <si>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</si>
  <si>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</si>
  <si>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</si>
  <si>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</si>
  <si>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</si>
  <si>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</si>
  <si>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</si>
  <si>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</si>
  <si>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</si>
  <si>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</si>
  <si>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</si>
  <si>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</si>
  <si>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</si>
  <si>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</si>
  <si>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</si>
  <si>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</si>
  <si>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</si>
  <si>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</si>
  <si>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</si>
  <si>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</si>
  <si>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</si>
  <si>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</si>
  <si>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</si>
  <si>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</si>
  <si>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</si>
  <si>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</si>
  <si>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</si>
  <si>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</si>
  <si>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</si>
  <si>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</si>
  <si>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</si>
  <si>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</si>
  <si>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</si>
  <si>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</si>
  <si>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</si>
  <si>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</si>
  <si>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</si>
  <si>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</si>
  <si>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</si>
  <si>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</si>
  <si>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</si>
  <si>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</si>
  <si>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</si>
  <si>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</si>
  <si>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</si>
  <si>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</si>
  <si>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</si>
  <si>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</si>
  <si>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</si>
  <si>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</si>
  <si>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</si>
  <si>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</si>
  <si>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</si>
  <si>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</si>
  <si>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</si>
  <si>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</si>
  <si>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</si>
  <si>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</si>
  <si>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</si>
  <si>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</si>
  <si>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</si>
  <si>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</si>
  <si>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</si>
  <si>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</si>
  <si>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</si>
  <si>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</si>
  <si>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</si>
  <si>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</si>
  <si>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</si>
  <si>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</si>
  <si>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</si>
  <si>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</si>
  <si>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</si>
  <si>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</si>
  <si>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</si>
  <si>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</si>
  <si>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</si>
  <si>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</si>
  <si>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</si>
  <si>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</si>
  <si>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</si>
  <si>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</si>
  <si>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</si>
  <si>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</si>
  <si>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</si>
  <si>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</si>
  <si>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</si>
  <si>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</si>
  <si>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</si>
  <si>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</si>
  <si>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</si>
  <si>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</si>
  <si>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</si>
  <si>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</si>
  <si>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</si>
  <si>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</si>
  <si>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</si>
  <si>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</si>
  <si>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</si>
  <si>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</si>
  <si>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</si>
  <si>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</si>
  <si>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</si>
  <si>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</si>
  <si>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</si>
  <si>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</si>
  <si>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</si>
  <si>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</si>
  <si>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</si>
  <si>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</si>
  <si>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</si>
  <si>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</si>
  <si>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</si>
  <si>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</si>
  <si>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</si>
  <si>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</si>
  <si>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</si>
  <si>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</si>
  <si>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</si>
  <si>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</si>
  <si>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</si>
  <si>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</si>
  <si>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</si>
  <si>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</si>
  <si>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</si>
  <si>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</si>
  <si>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</si>
  <si>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</si>
  <si>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</si>
  <si>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</si>
  <si>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</si>
  <si>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</si>
  <si>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</si>
  <si>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</si>
  <si>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</si>
  <si>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</si>
  <si>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</si>
  <si>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</si>
  <si>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</si>
  <si>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</si>
  <si>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</si>
  <si>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</si>
  <si>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</si>
  <si>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</si>
  <si>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</si>
  <si>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</si>
  <si>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</si>
  <si>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</si>
  <si>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</si>
  <si>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</si>
  <si>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</si>
  <si>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</si>
  <si>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</si>
  <si>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</si>
  <si>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</si>
  <si>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</si>
  <si>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</si>
  <si>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</si>
  <si>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</si>
  <si>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</si>
  <si>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</si>
  <si>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</si>
  <si>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</si>
  <si>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</si>
  <si>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</si>
  <si>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</si>
  <si>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</si>
  <si>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</si>
  <si>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</si>
  <si>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</si>
  <si>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</si>
  <si>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</si>
  <si>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</si>
  <si>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</si>
  <si>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</si>
  <si>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</si>
  <si>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</si>
  <si>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</si>
  <si>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</si>
  <si>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</si>
  <si>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</si>
  <si>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</si>
  <si>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</si>
  <si>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</si>
  <si>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</si>
  <si>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</si>
  <si>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</si>
  <si>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</si>
  <si>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</si>
  <si>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</si>
  <si>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</si>
  <si>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</si>
  <si>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</si>
  <si>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</si>
  <si>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</si>
  <si>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</si>
  <si>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</si>
  <si>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</si>
  <si>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</si>
  <si>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</si>
  <si>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</si>
  <si>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</si>
  <si>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</si>
  <si>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</si>
  <si>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</si>
  <si>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</si>
  <si>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</si>
  <si>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</si>
  <si>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</si>
  <si>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</si>
  <si>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</si>
  <si>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</si>
  <si>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</si>
  <si>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</si>
  <si>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</si>
  <si>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</si>
  <si>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</si>
  <si>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</si>
  <si>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</si>
  <si>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</si>
  <si>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</si>
  <si>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</si>
  <si>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</si>
  <si>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</si>
  <si>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</si>
  <si>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</si>
  <si>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</si>
  <si>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</si>
  <si>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</si>
  <si>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</si>
  <si>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</si>
  <si>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</si>
  <si>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</si>
  <si>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</si>
  <si>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</si>
  <si>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</si>
  <si>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</si>
  <si>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</si>
  <si>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</si>
  <si>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</si>
  <si>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</si>
  <si>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</si>
  <si>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</si>
  <si>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</si>
  <si>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</si>
  <si>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</si>
  <si>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</si>
  <si>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</si>
  <si>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</si>
  <si>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</si>
  <si>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</si>
  <si>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</si>
  <si>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</si>
  <si>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</si>
  <si>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</si>
  <si>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</si>
  <si>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</si>
  <si>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</si>
  <si>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</si>
  <si>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</si>
  <si>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</si>
  <si>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</si>
  <si>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</si>
  <si>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</si>
  <si>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</si>
  <si>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</si>
  <si>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</si>
  <si>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</si>
  <si>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</si>
  <si>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</si>
  <si>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</si>
  <si>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</si>
  <si>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</si>
  <si>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</si>
  <si>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</si>
  <si>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</si>
  <si>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</si>
  <si>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</si>
  <si>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</si>
  <si>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</si>
  <si>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</si>
  <si>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</si>
  <si>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</si>
  <si>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</si>
  <si>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</si>
  <si>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</si>
  <si>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</si>
  <si>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</si>
  <si>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</si>
  <si>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</si>
  <si>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</si>
  <si>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</si>
  <si>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</si>
  <si>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</si>
  <si>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</si>
  <si>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</si>
  <si>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</si>
  <si>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</si>
  <si>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</si>
  <si>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</si>
  <si>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</si>
  <si>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</si>
  <si>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</si>
  <si>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</si>
  <si>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</si>
  <si>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</si>
  <si>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</si>
  <si>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</si>
  <si>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</si>
  <si>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</si>
  <si>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</si>
  <si>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</si>
  <si>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</si>
  <si>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</si>
  <si>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</si>
  <si>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</si>
  <si>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</si>
  <si>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</si>
  <si>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</si>
  <si>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</si>
  <si>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</si>
  <si>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</si>
  <si>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</si>
  <si>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</si>
  <si>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</si>
  <si>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</si>
  <si>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</si>
  <si>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</si>
  <si>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</si>
  <si>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</si>
  <si>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</si>
  <si>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</si>
  <si>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</si>
  <si>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</si>
  <si>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</si>
  <si>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</si>
  <si>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</si>
  <si>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</si>
  <si>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</si>
  <si>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</si>
  <si>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</si>
  <si>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</si>
  <si>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</si>
  <si>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</si>
  <si>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</si>
  <si>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</si>
  <si>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</si>
  <si>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</si>
  <si>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</si>
  <si>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</si>
  <si>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</si>
  <si>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</si>
  <si>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</si>
  <si>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</si>
  <si>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</si>
  <si>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</si>
  <si>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</si>
  <si>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</si>
  <si>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</si>
  <si>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</si>
  <si>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</si>
  <si>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</si>
  <si>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</si>
  <si>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</si>
  <si>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</si>
  <si>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</si>
  <si>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</si>
  <si>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</si>
  <si>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</si>
  <si>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</si>
  <si>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</si>
  <si>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</si>
  <si>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</si>
  <si>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</si>
  <si>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</si>
  <si>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</si>
  <si>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</si>
  <si>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</si>
  <si>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</si>
  <si>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</si>
  <si>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</si>
  <si>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</si>
  <si>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</si>
  <si>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</si>
  <si>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</si>
  <si>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</si>
  <si>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</si>
  <si>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</si>
  <si>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</si>
  <si>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</si>
  <si>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</si>
  <si>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</si>
  <si>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</si>
  <si>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</si>
  <si>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</si>
  <si>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</si>
  <si>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</si>
  <si>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</si>
  <si>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</si>
  <si>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</si>
  <si>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</si>
  <si>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</si>
  <si>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</si>
  <si>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</si>
  <si>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</si>
  <si>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</si>
  <si>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</si>
  <si>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</si>
  <si>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</si>
  <si>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</si>
  <si>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</si>
  <si>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</si>
  <si>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</si>
  <si>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</si>
  <si>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</si>
  <si>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</si>
  <si>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</si>
  <si>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</si>
  <si>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</si>
  <si>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</si>
  <si>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</si>
  <si>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</si>
  <si>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</si>
  <si>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</si>
  <si>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</si>
  <si>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</si>
  <si>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</si>
  <si>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</si>
  <si>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</si>
  <si>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</si>
  <si>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</si>
  <si>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</si>
  <si>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</si>
  <si>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</si>
  <si>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</si>
  <si>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</si>
  <si>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</si>
  <si>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</si>
  <si>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</si>
  <si>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</si>
  <si>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</si>
  <si>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</si>
  <si>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</si>
  <si>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</si>
  <si>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</si>
  <si>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</si>
  <si>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</si>
  <si>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</si>
  <si>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</si>
  <si>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</si>
  <si>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</si>
  <si>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</si>
  <si>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</si>
  <si>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</si>
  <si>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</si>
  <si>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</si>
  <si>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</si>
  <si>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</si>
  <si>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</si>
  <si>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</si>
  <si>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</si>
  <si>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</si>
  <si>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</si>
  <si>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</si>
  <si>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</si>
  <si>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</si>
  <si>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</si>
  <si>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</si>
  <si>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</si>
  <si>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</si>
  <si>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</si>
  <si>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</si>
  <si>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</si>
  <si>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</si>
  <si>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</si>
  <si>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</si>
  <si>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</si>
  <si>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</si>
  <si>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</si>
  <si>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</si>
  <si>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</si>
  <si>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</si>
  <si>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</si>
  <si>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</si>
  <si>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</si>
  <si>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</si>
  <si>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</si>
  <si>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</si>
  <si>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</si>
  <si>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</si>
  <si>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</si>
  <si>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</si>
  <si>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</si>
  <si>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</si>
  <si>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</si>
  <si>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</si>
  <si>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</si>
  <si>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</si>
  <si>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</si>
  <si>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</si>
  <si>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</si>
  <si>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</si>
  <si>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</si>
  <si>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</si>
  <si>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</si>
  <si>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</si>
  <si>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</si>
  <si>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</si>
  <si>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</si>
  <si>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</si>
  <si>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</si>
  <si>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</si>
  <si>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</si>
  <si>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</si>
  <si>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</si>
  <si>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</si>
  <si>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</si>
  <si>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</si>
  <si>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</si>
  <si>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</si>
  <si>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</si>
  <si>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</si>
  <si>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</si>
  <si>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</si>
  <si>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</si>
  <si>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</si>
  <si>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</si>
  <si>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</si>
  <si>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</si>
  <si>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</si>
  <si>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</si>
  <si>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</si>
  <si>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</si>
  <si>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</si>
  <si>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</si>
  <si>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</si>
  <si>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</si>
  <si>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</si>
  <si>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</si>
  <si>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</si>
  <si>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</si>
  <si>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</si>
  <si>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</si>
  <si>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</si>
  <si>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</si>
  <si>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</si>
  <si>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</si>
  <si>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</si>
  <si>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</si>
  <si>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</si>
  <si>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</si>
  <si>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</si>
  <si>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</si>
  <si>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</si>
  <si>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</si>
  <si>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</si>
  <si>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</si>
  <si>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</si>
  <si>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</si>
  <si>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</si>
  <si>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</si>
  <si>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</si>
  <si>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</si>
  <si>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</si>
  <si>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</si>
  <si>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</si>
  <si>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</si>
  <si>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</si>
  <si>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</si>
  <si>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</si>
  <si>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</si>
  <si>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</si>
  <si>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</si>
  <si>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</si>
  <si>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</si>
  <si>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</si>
  <si>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</si>
  <si>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</si>
  <si>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</si>
  <si>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</si>
  <si>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</si>
  <si>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</si>
  <si>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</si>
  <si>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</si>
  <si>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</si>
  <si>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</si>
  <si>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</si>
  <si>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</si>
  <si>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</si>
  <si>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</si>
  <si>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</si>
  <si>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</si>
  <si>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</si>
  <si>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</si>
  <si>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</si>
  <si>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</si>
  <si>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</si>
  <si>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</si>
  <si>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</si>
  <si>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</si>
  <si>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</si>
  <si>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</si>
  <si>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</si>
  <si>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</si>
  <si>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</si>
  <si>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</si>
  <si>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</si>
  <si>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</si>
  <si>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</si>
  <si>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</si>
  <si>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</si>
  <si>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</si>
  <si>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</si>
  <si>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</si>
  <si>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</si>
  <si>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</si>
  <si>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</si>
  <si>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</si>
  <si>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</si>
  <si>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</si>
  <si>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</si>
  <si>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</si>
  <si>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</si>
  <si>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</si>
  <si>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</si>
  <si>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</si>
  <si>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</si>
  <si>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</si>
  <si>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</si>
  <si>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</si>
  <si>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</si>
  <si>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</si>
  <si>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</si>
  <si>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</si>
  <si>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</si>
  <si>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</si>
  <si>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</si>
  <si>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</si>
  <si>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</si>
  <si>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</si>
  <si>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</si>
  <si>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</si>
  <si>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</si>
  <si>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</si>
  <si>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</si>
  <si>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</si>
  <si>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</si>
  <si>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</si>
  <si>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</si>
  <si>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</si>
  <si>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</si>
  <si>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</si>
  <si>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</si>
  <si>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</si>
  <si>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</si>
  <si>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</si>
  <si>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</si>
  <si>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</si>
  <si>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</si>
  <si>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</si>
  <si>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</si>
  <si>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</si>
  <si>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</si>
  <si>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</si>
  <si>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</si>
  <si>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</si>
  <si>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</si>
  <si>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</si>
  <si>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</si>
  <si>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</si>
  <si>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</si>
  <si>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</si>
  <si>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</si>
  <si>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</si>
  <si>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</si>
  <si>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</si>
  <si>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</si>
  <si>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</si>
  <si>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</si>
  <si>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</si>
  <si>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</si>
  <si>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</si>
  <si>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</si>
  <si>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</si>
  <si>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</si>
  <si>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</si>
  <si>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</si>
  <si>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</si>
  <si>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</si>
  <si>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</si>
  <si>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</si>
  <si>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</si>
  <si>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</si>
  <si>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</si>
  <si>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</si>
  <si>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</si>
  <si>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</si>
  <si>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</si>
  <si>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</si>
  <si>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</si>
  <si>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</si>
  <si>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</si>
  <si>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</si>
  <si>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</si>
  <si>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</si>
  <si>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</si>
  <si>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</si>
  <si>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</si>
  <si>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</si>
  <si>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</si>
  <si>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</si>
  <si>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</si>
  <si>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</si>
  <si>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</si>
  <si>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</si>
  <si>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</si>
  <si>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</si>
  <si>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</si>
  <si>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</si>
  <si>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</si>
  <si>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</si>
  <si>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</si>
  <si>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</si>
  <si>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</si>
  <si>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</si>
  <si>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</si>
  <si>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</si>
  <si>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</si>
  <si>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</si>
  <si>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</si>
  <si>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</si>
  <si>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</si>
  <si>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</si>
  <si>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</si>
  <si>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</si>
  <si>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</si>
  <si>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</si>
  <si>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</si>
  <si>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</si>
  <si>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</si>
  <si>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</si>
  <si>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</si>
  <si>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</si>
  <si>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</si>
  <si>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</si>
  <si>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</si>
  <si>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</si>
  <si>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</si>
  <si>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</si>
  <si>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</si>
  <si>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</si>
  <si>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</si>
  <si>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</si>
  <si>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</si>
  <si>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</si>
  <si>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</si>
  <si>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</si>
  <si>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</si>
  <si>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</si>
  <si>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</si>
  <si>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</si>
  <si>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</si>
  <si>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</si>
  <si>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</si>
  <si>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</si>
  <si>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</si>
  <si>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</si>
  <si>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</si>
  <si>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</si>
  <si>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</si>
  <si>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</si>
  <si>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</si>
  <si>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</si>
  <si>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</si>
  <si>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</si>
  <si>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</si>
  <si>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</si>
  <si>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</si>
  <si>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</si>
  <si>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</si>
  <si>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</si>
  <si>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</si>
  <si>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</si>
  <si>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</si>
  <si>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</si>
  <si>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</si>
  <si>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</si>
  <si>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</si>
  <si>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</si>
  <si>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</si>
  <si>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</si>
  <si>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</si>
  <si>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</si>
  <si>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</si>
  <si>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</si>
  <si>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</si>
  <si>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</si>
  <si>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</si>
  <si>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</si>
  <si>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</si>
  <si>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</si>
  <si>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</si>
  <si>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</si>
  <si>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</si>
  <si>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</si>
  <si>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</si>
  <si>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</si>
  <si>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</si>
  <si>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</si>
  <si>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</si>
  <si>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</si>
  <si>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</si>
  <si>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</si>
  <si>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</si>
  <si>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</si>
  <si>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</si>
  <si>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</si>
  <si>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</si>
  <si>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</si>
  <si>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</si>
  <si>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</si>
  <si>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</si>
  <si>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</si>
  <si>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</si>
  <si>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</si>
  <si>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</si>
  <si>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</si>
  <si>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</si>
  <si>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</si>
  <si>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</si>
  <si>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</si>
  <si>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</si>
  <si>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</si>
  <si>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</si>
  <si>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</si>
  <si>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</si>
  <si>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</si>
  <si>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</si>
  <si>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</si>
  <si>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</si>
  <si>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</si>
  <si>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</si>
  <si>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</si>
  <si>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</si>
  <si>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</si>
  <si>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</si>
  <si>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</si>
  <si>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</si>
  <si>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</si>
  <si>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</si>
  <si>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</si>
  <si>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</si>
  <si>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</si>
  <si>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</si>
  <si>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</si>
  <si>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</si>
  <si>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</si>
  <si>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</si>
  <si>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</si>
  <si>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</si>
  <si>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</si>
  <si>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</si>
  <si>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</si>
  <si>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</si>
  <si>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</si>
  <si>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</si>
  <si>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</si>
  <si>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</si>
  <si>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</si>
  <si>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</si>
  <si>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</si>
  <si>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</si>
  <si>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</si>
  <si>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</si>
  <si>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</si>
  <si>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</si>
  <si>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</si>
  <si>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</si>
  <si>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</si>
  <si>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</si>
  <si>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</si>
  <si>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</si>
  <si>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</si>
  <si>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</si>
  <si>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</si>
  <si>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</si>
  <si>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</si>
  <si>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</si>
  <si>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</si>
  <si>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</si>
  <si>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</si>
  <si>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</si>
  <si>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</si>
  <si>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</si>
  <si>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</si>
  <si>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</si>
  <si>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</si>
  <si>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</si>
  <si>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</si>
  <si>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</si>
  <si>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</si>
  <si>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</si>
  <si>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</si>
  <si>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</si>
  <si>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</si>
  <si>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</si>
  <si>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</si>
  <si>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</si>
  <si>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</si>
  <si>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</si>
  <si>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</si>
  <si>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</si>
  <si>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</si>
  <si>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</si>
  <si>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</si>
  <si>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</si>
  <si>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</si>
  <si>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</si>
  <si>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</si>
  <si>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</si>
  <si>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</si>
  <si>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</si>
  <si>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</si>
  <si>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</si>
  <si>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</si>
  <si>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</si>
  <si>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</si>
  <si>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</si>
  <si>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</si>
  <si>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</si>
  <si>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</si>
  <si>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</si>
  <si>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</si>
  <si>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</si>
  <si>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</si>
  <si>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</si>
  <si>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</si>
  <si>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</si>
  <si>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</si>
  <si>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</si>
  <si>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</si>
  <si>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</si>
  <si>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</si>
  <si>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</si>
  <si>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</si>
  <si>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</si>
  <si>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</si>
  <si>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</si>
  <si>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</si>
  <si>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</si>
  <si>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</si>
  <si>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</si>
  <si>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</si>
  <si>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</si>
  <si>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</si>
  <si>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</si>
  <si>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</si>
  <si>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</si>
  <si>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</si>
  <si>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</si>
  <si>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</si>
  <si>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</si>
  <si>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</si>
  <si>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</si>
  <si>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</si>
  <si>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</si>
  <si>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</si>
  <si>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</si>
  <si>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</si>
  <si>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</si>
  <si>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</si>
  <si>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</si>
  <si>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</si>
  <si>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</si>
  <si>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</si>
  <si>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</si>
  <si>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</si>
  <si>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</si>
  <si>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</si>
  <si>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</si>
  <si>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</si>
  <si>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</si>
  <si>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</si>
  <si>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</si>
  <si>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</si>
  <si>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</si>
  <si>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</si>
  <si>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</si>
  <si>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</si>
  <si>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</si>
  <si>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</si>
  <si>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</si>
  <si>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</si>
  <si>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</si>
  <si>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</si>
  <si>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</si>
  <si>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</si>
  <si>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</si>
  <si>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</si>
  <si>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</si>
  <si>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</si>
  <si>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</si>
  <si>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</si>
  <si>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</si>
  <si>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</si>
  <si>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</si>
  <si>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</si>
  <si>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</si>
  <si>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</si>
  <si>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</si>
  <si>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</si>
  <si>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</si>
  <si>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</si>
  <si>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</si>
  <si>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</si>
  <si>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</si>
  <si>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</si>
  <si>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</si>
  <si>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</si>
  <si>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</si>
  <si>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</si>
  <si>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</si>
  <si>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</si>
  <si>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</si>
  <si>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</si>
  <si>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</si>
  <si>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</si>
  <si>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</si>
  <si>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</si>
  <si>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</si>
  <si>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</si>
  <si>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</si>
  <si>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</si>
  <si>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</si>
  <si>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</si>
  <si>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</si>
  <si>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</si>
  <si>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</si>
  <si>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</si>
  <si>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</si>
  <si>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</si>
  <si>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</si>
  <si>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</si>
  <si>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</si>
  <si>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</si>
  <si>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</si>
  <si>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</si>
  <si>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</si>
  <si>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</si>
  <si>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</si>
  <si>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</si>
  <si>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</si>
  <si>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</si>
  <si>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</si>
  <si>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</si>
  <si>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</si>
  <si>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</si>
  <si>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</si>
  <si>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</si>
  <si>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</si>
  <si>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</si>
  <si>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</si>
  <si>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</si>
  <si>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</si>
  <si>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</si>
  <si>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</si>
  <si>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</si>
  <si>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</si>
  <si>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</si>
  <si>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</si>
  <si>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</si>
  <si>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</si>
  <si>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</si>
  <si>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</si>
  <si>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</si>
  <si>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</si>
  <si>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</si>
  <si>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</si>
  <si>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</si>
  <si>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</si>
  <si>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</si>
  <si>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</si>
  <si>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</si>
  <si>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</si>
  <si>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</si>
  <si>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</si>
  <si>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</si>
  <si>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</si>
  <si>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</si>
  <si>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</si>
  <si>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</si>
  <si>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</si>
  <si>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</si>
  <si>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</si>
  <si>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</si>
  <si>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</si>
  <si>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</si>
  <si>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</si>
  <si>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</si>
  <si>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</si>
  <si>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</si>
  <si>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</si>
  <si>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</si>
  <si>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</si>
  <si>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</si>
  <si>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</si>
  <si>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</si>
  <si>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</si>
  <si>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</si>
  <si>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</si>
  <si>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</si>
  <si>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</si>
  <si>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</si>
  <si>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</si>
  <si>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</si>
  <si>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</si>
  <si>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</si>
  <si>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</si>
  <si>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</si>
  <si>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</si>
  <si>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</si>
  <si>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</si>
  <si>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</si>
  <si>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</si>
  <si>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</si>
  <si>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</si>
  <si>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</si>
  <si>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</si>
  <si>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</si>
  <si>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</si>
  <si>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</si>
  <si>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</si>
  <si>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</si>
  <si>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</si>
  <si>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</si>
  <si>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</si>
  <si>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</si>
  <si>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</si>
  <si>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</si>
  <si>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</si>
  <si>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</si>
  <si>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</si>
  <si>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</si>
  <si>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</si>
  <si>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</si>
  <si>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</si>
  <si>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</si>
  <si>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</si>
  <si>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</si>
  <si>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</si>
  <si>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</si>
  <si>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</si>
  <si>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</si>
  <si>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</si>
  <si>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</si>
  <si>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</si>
  <si>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</si>
  <si>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</si>
  <si>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</si>
  <si>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</si>
  <si>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</si>
  <si>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</si>
  <si>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</si>
  <si>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</si>
  <si>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</si>
  <si>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</si>
  <si>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</si>
  <si>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</si>
  <si>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</si>
  <si>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</si>
  <si>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</si>
  <si>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</si>
  <si>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</si>
  <si>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</si>
  <si>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</si>
  <si>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</si>
  <si>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</si>
  <si>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</si>
  <si>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</si>
  <si>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</si>
  <si>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</si>
  <si>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</si>
  <si>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</si>
  <si>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</si>
  <si>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</si>
  <si>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</si>
  <si>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</si>
  <si>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</si>
  <si>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</si>
  <si>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</si>
  <si>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</si>
  <si>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</si>
  <si>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</si>
  <si>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</si>
  <si>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</si>
  <si>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</si>
  <si>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</si>
  <si>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</si>
  <si>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</si>
  <si>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</si>
  <si>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</si>
  <si>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</si>
  <si>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</si>
  <si>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</si>
  <si>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</si>
  <si>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</si>
  <si>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</si>
  <si>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</si>
  <si>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</si>
  <si>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</si>
  <si>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</si>
  <si>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</si>
  <si>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</si>
  <si>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</si>
  <si>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</si>
  <si>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</si>
  <si>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</si>
  <si>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</si>
  <si>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</si>
  <si>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</si>
  <si>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</si>
  <si>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</si>
  <si>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</si>
  <si>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</si>
  <si>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</si>
  <si>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</si>
  <si>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</si>
  <si>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</si>
  <si>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</si>
  <si>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</si>
  <si>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</si>
  <si>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</si>
  <si>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</si>
  <si>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</si>
  <si>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</si>
  <si>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</si>
  <si>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</si>
  <si>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</si>
  <si>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</si>
  <si>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</si>
  <si>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</si>
  <si>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</si>
  <si>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</si>
  <si>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</si>
  <si>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</si>
  <si>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</si>
  <si>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</si>
  <si>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</si>
  <si>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</si>
  <si>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</si>
  <si>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</si>
  <si>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</si>
  <si>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</si>
  <si>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</si>
  <si>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</si>
  <si>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</si>
  <si>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</si>
  <si>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</si>
  <si>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</si>
  <si>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</si>
  <si>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</si>
  <si>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</si>
  <si>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</si>
  <si>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</si>
  <si>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</si>
  <si>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</si>
  <si>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</si>
  <si>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</si>
  <si>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</si>
  <si>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</si>
  <si>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</si>
  <si>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</si>
  <si>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</si>
  <si>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</si>
  <si>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</si>
  <si>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</si>
  <si>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</si>
  <si>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</si>
  <si>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</si>
  <si>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</si>
  <si>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</si>
  <si>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</si>
  <si>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</si>
  <si>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</si>
  <si>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</si>
  <si>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</si>
  <si>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</si>
  <si>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</si>
  <si>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</si>
  <si>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</si>
  <si>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</si>
  <si>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</si>
  <si>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</si>
  <si>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</si>
  <si>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</si>
  <si>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</si>
  <si>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</si>
  <si>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</si>
  <si>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</si>
  <si>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</si>
  <si>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</si>
  <si>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</si>
  <si>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</si>
  <si>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</si>
  <si>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</si>
  <si>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</si>
  <si>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</si>
  <si>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</si>
  <si>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</si>
  <si>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</si>
  <si>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</si>
  <si>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</si>
  <si>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</si>
  <si>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</si>
  <si>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</si>
  <si>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</si>
  <si>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</si>
  <si>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</si>
  <si>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</si>
  <si>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</si>
  <si>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</si>
  <si>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</si>
  <si>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</si>
  <si>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</si>
  <si>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</si>
  <si>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</si>
  <si>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</si>
  <si>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</si>
  <si>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</si>
  <si>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</si>
  <si>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</si>
  <si>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</si>
  <si>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</si>
  <si>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</si>
  <si>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</si>
  <si>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</si>
  <si>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</si>
  <si>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</si>
  <si>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</si>
  <si>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</si>
  <si>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</si>
  <si>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</si>
  <si>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</si>
  <si>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</si>
  <si>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</si>
  <si>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</si>
  <si>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</si>
  <si>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</si>
  <si>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</si>
  <si>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</si>
  <si>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</si>
  <si>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</si>
  <si>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</si>
  <si>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</si>
  <si>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</si>
  <si>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</si>
  <si>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</si>
  <si>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</si>
  <si>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</si>
  <si>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</si>
  <si>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</si>
  <si>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</si>
  <si>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</si>
  <si>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</si>
  <si>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</si>
  <si>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</si>
  <si>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</si>
  <si>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</si>
  <si>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</si>
  <si>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</si>
  <si>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</si>
  <si>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</si>
  <si>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</si>
  <si>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</si>
  <si>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</si>
  <si>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</si>
  <si>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</si>
  <si>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</si>
  <si>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</si>
  <si>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</si>
  <si>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</si>
  <si>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</si>
  <si>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</si>
  <si>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</si>
  <si>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</si>
  <si>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</si>
  <si>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</si>
  <si>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</si>
  <si>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</si>
  <si>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</si>
  <si>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</si>
  <si>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</si>
  <si>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</si>
  <si>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</si>
  <si>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</si>
  <si>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</si>
  <si>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</si>
  <si>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</si>
  <si>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</si>
  <si>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</si>
  <si>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</si>
  <si>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</si>
  <si>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</si>
  <si>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</si>
  <si>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</si>
  <si>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</si>
  <si>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</si>
  <si>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</si>
  <si>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</si>
  <si>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</si>
  <si>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</si>
  <si>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</si>
  <si>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</si>
  <si>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</si>
  <si>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</si>
  <si>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</si>
  <si>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</si>
  <si>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</si>
  <si>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</si>
  <si>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</si>
  <si>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</si>
  <si>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</si>
  <si>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</si>
  <si>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</si>
  <si>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</si>
  <si>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</si>
  <si>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</si>
  <si>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</si>
  <si>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</si>
  <si>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</si>
  <si>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</si>
  <si>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</si>
  <si>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</si>
  <si>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</si>
  <si>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</si>
  <si>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</si>
  <si>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</si>
  <si>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</si>
  <si>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</si>
  <si>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</si>
  <si>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</si>
  <si>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</si>
  <si>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</si>
  <si>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</si>
  <si>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</si>
  <si>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</si>
  <si>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</si>
  <si>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</si>
  <si>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</si>
  <si>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</si>
  <si>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</si>
  <si>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</si>
  <si>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</si>
  <si>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</si>
  <si>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</si>
  <si>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</si>
  <si>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</si>
  <si>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</si>
  <si>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</si>
  <si>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</si>
  <si>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</si>
  <si>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</si>
  <si>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</si>
  <si>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</si>
  <si>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</si>
  <si>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</si>
  <si>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</si>
  <si>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</si>
  <si>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</si>
  <si>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</si>
  <si>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</si>
  <si>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</si>
  <si>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</si>
  <si>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</si>
  <si>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</si>
  <si>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</si>
  <si>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</si>
  <si>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</si>
  <si>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</si>
  <si>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</si>
  <si>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</si>
  <si>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</si>
  <si>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</si>
  <si>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</si>
  <si>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</si>
  <si>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</si>
  <si>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</si>
  <si>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</si>
  <si>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</si>
  <si>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</si>
  <si>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</si>
  <si>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</si>
  <si>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</si>
  <si>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</si>
  <si>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</si>
  <si>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</si>
  <si>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</si>
  <si>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</si>
  <si>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</si>
  <si>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</si>
  <si>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</si>
  <si>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</si>
  <si>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</si>
  <si>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</si>
  <si>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</si>
  <si>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</si>
  <si>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</si>
  <si>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</si>
  <si>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</si>
  <si>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</si>
  <si>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</si>
  <si>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</si>
  <si>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</si>
  <si>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</si>
  <si>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</si>
  <si>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</si>
  <si>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</si>
  <si>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</si>
  <si>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</si>
  <si>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</si>
  <si>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</si>
  <si>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</si>
  <si>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</si>
  <si>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</si>
  <si>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</si>
  <si>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</si>
  <si>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</si>
  <si>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</si>
  <si>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</si>
  <si>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</si>
  <si>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</si>
  <si>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</si>
  <si>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</si>
  <si>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</si>
  <si>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</si>
  <si>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</si>
  <si>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</si>
  <si>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</si>
  <si>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</si>
  <si>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</si>
  <si>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</si>
  <si>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</si>
  <si>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</si>
  <si>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</si>
  <si>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</si>
  <si>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</si>
  <si>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</si>
  <si>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</si>
  <si>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</si>
  <si>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</si>
  <si>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</si>
  <si>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</si>
  <si>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</si>
  <si>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</si>
  <si>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</si>
  <si>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</si>
  <si>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</si>
  <si>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</si>
  <si>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</si>
  <si>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</si>
  <si>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</si>
  <si>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</si>
  <si>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</si>
  <si>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</si>
  <si>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</si>
  <si>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</si>
  <si>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</si>
  <si>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</si>
  <si>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</si>
  <si>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</si>
  <si>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</si>
  <si>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</si>
  <si>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</si>
  <si>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</si>
  <si>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</si>
  <si>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</si>
  <si>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</si>
  <si>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</si>
  <si>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</si>
  <si>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</si>
  <si>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</si>
  <si>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</si>
  <si>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</si>
  <si>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</si>
  <si>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</si>
  <si>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</si>
  <si>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</si>
  <si>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</si>
  <si>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</si>
  <si>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</si>
  <si>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</si>
  <si>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</si>
  <si>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</si>
  <si>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</si>
  <si>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</si>
  <si>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</si>
  <si>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</si>
  <si>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</si>
  <si>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</si>
  <si>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</si>
  <si>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</si>
  <si>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</si>
  <si>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</si>
  <si>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</si>
  <si>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</si>
  <si>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</si>
  <si>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</si>
  <si>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</si>
  <si>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</si>
  <si>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</si>
  <si>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</si>
  <si>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</si>
  <si>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</si>
  <si>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</si>
  <si>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</si>
  <si>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</si>
  <si>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</si>
  <si>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</si>
  <si>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</si>
  <si>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</si>
  <si>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</si>
  <si>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</si>
  <si>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</si>
  <si>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</si>
  <si>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</si>
  <si>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</si>
  <si>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</si>
  <si>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</si>
  <si>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</si>
  <si>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</si>
  <si>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</si>
  <si>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</si>
  <si>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</si>
  <si>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</si>
  <si>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</si>
  <si>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</si>
  <si>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</si>
  <si>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</si>
  <si>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</si>
  <si>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</si>
  <si>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</si>
  <si>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</si>
  <si>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</si>
  <si>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</si>
  <si>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</si>
  <si>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</si>
  <si>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</si>
  <si>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</si>
  <si>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</si>
  <si>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</si>
  <si>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</si>
  <si>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</si>
  <si>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</si>
  <si>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</si>
  <si>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</si>
  <si>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</si>
  <si>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</si>
  <si>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</si>
  <si>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</si>
  <si>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</si>
  <si>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</si>
  <si>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</si>
  <si>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</si>
  <si>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</si>
  <si>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</si>
  <si>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</si>
  <si>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</si>
  <si>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</si>
  <si>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</si>
  <si>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</si>
  <si>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</si>
  <si>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</si>
  <si>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</si>
  <si>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</si>
  <si>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</si>
  <si>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</si>
  <si>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</si>
  <si>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</si>
  <si>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</si>
  <si>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</si>
  <si>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</si>
  <si>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</si>
  <si>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</si>
  <si>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</si>
  <si>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</si>
  <si>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</si>
  <si>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</si>
  <si>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</si>
  <si>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</si>
  <si>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</si>
  <si>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</si>
  <si>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</si>
  <si>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</si>
  <si>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</si>
  <si>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</si>
  <si>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</si>
  <si>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</si>
  <si>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</si>
  <si>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</si>
  <si>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</si>
  <si>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</si>
  <si>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</si>
  <si>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</si>
  <si>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</si>
  <si>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</si>
  <si>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</si>
  <si>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</si>
  <si>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</si>
  <si>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</si>
  <si>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</si>
  <si>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</si>
  <si>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</si>
  <si>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</si>
  <si>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</si>
  <si>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</si>
  <si>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</si>
  <si>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</si>
  <si>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</si>
  <si>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</si>
  <si>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</si>
  <si>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</si>
  <si>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</si>
  <si>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</si>
  <si>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</si>
  <si>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</si>
  <si>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</si>
  <si>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</si>
  <si>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</si>
  <si>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</si>
  <si>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</si>
  <si>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</si>
  <si>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</si>
  <si>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</si>
  <si>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</si>
  <si>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</si>
  <si>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</si>
  <si>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</si>
  <si>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</si>
  <si>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</si>
  <si>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</si>
  <si>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</si>
  <si>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</si>
  <si>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</si>
  <si>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</si>
  <si>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</si>
  <si>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</si>
  <si>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</si>
  <si>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</si>
  <si>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</si>
  <si>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</si>
  <si>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</si>
  <si>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</si>
  <si>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</si>
  <si>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</si>
  <si>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</si>
  <si>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</si>
  <si>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</si>
  <si>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</si>
  <si>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</si>
  <si>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</si>
  <si>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</si>
  <si>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</si>
  <si>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</si>
  <si>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</si>
  <si>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</si>
  <si>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</si>
  <si>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</si>
  <si>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</si>
  <si>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</si>
  <si>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</si>
  <si>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</si>
  <si>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</si>
  <si>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</si>
  <si>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</si>
  <si>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</si>
  <si>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</si>
  <si>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</si>
  <si>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</si>
  <si>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</si>
  <si>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</si>
  <si>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</si>
  <si>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</si>
  <si>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</si>
  <si>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</si>
  <si>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</si>
  <si>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</si>
  <si>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</si>
  <si>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</si>
  <si>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</si>
  <si>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</si>
  <si>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</si>
  <si>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</si>
  <si>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</si>
  <si>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</si>
  <si>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</si>
  <si>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</si>
  <si>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</si>
  <si>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</si>
  <si>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</si>
  <si>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</si>
  <si>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</si>
  <si>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</si>
  <si>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</si>
  <si>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</si>
  <si>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</si>
  <si>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</si>
  <si>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</si>
  <si>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</si>
  <si>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</si>
  <si>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</si>
  <si>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</si>
  <si>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</si>
  <si>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</si>
  <si>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</si>
  <si>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</si>
  <si>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</si>
  <si>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</si>
  <si>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</si>
  <si>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</si>
  <si>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</si>
  <si>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</si>
  <si>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</si>
  <si>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</si>
  <si>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</si>
  <si>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</si>
  <si>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</si>
  <si>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</si>
  <si>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</si>
  <si>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</si>
  <si>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</si>
  <si>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</si>
  <si>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</si>
  <si>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</si>
  <si>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</si>
  <si>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</si>
  <si>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</si>
  <si>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</si>
  <si>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</si>
  <si>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</si>
  <si>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</si>
  <si>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</si>
  <si>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</si>
  <si>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</si>
  <si>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</si>
  <si>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</si>
  <si>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</si>
  <si>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</si>
  <si>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</si>
  <si>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</si>
  <si>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</si>
  <si>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</si>
  <si>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</si>
  <si>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</si>
  <si>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</si>
  <si>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</si>
  <si>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</si>
  <si>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</si>
  <si>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</si>
  <si>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</si>
  <si>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</si>
  <si>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</si>
  <si>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</si>
  <si>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</si>
  <si>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</si>
  <si>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</si>
  <si>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</si>
  <si>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</si>
  <si>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</si>
  <si>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</si>
  <si>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</si>
  <si>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</si>
  <si>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</si>
  <si>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</si>
  <si>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</si>
  <si>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</si>
  <si>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</si>
  <si>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</si>
  <si>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</si>
  <si>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</si>
  <si>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</si>
  <si>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</si>
  <si>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</si>
  <si>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</si>
  <si>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</si>
  <si>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</si>
  <si>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</si>
  <si>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</si>
  <si>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</si>
  <si>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</si>
  <si>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</si>
  <si>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</si>
  <si>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</si>
  <si>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</si>
  <si>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</si>
  <si>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</si>
  <si>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</si>
  <si>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</si>
  <si>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</si>
  <si>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</si>
  <si>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</si>
  <si>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</si>
  <si>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</si>
  <si>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</si>
  <si>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</si>
  <si>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</si>
  <si>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</si>
  <si>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</si>
  <si>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</si>
  <si>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</si>
  <si>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</si>
  <si>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</si>
  <si>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</si>
  <si>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</si>
  <si>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</si>
  <si>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</si>
  <si>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</si>
  <si>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</si>
  <si>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</si>
  <si>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</si>
  <si>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</si>
  <si>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</si>
  <si>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</si>
  <si>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</si>
  <si>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</si>
  <si>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</si>
  <si>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</si>
  <si>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</si>
  <si>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</si>
  <si>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</si>
  <si>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</si>
  <si>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</si>
  <si>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</si>
  <si>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</si>
  <si>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</si>
  <si>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</si>
  <si>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</si>
  <si>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</si>
  <si>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</si>
  <si>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</si>
  <si>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</si>
  <si>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</si>
  <si>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</si>
  <si>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</si>
  <si>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</si>
  <si>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</si>
  <si>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</si>
  <si>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</si>
  <si>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</si>
  <si>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</si>
  <si>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</si>
  <si>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</si>
  <si>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</si>
  <si>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</si>
  <si>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</si>
  <si>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</si>
  <si>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</si>
  <si>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</si>
  <si>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</si>
  <si>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</si>
  <si>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</si>
  <si>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</si>
  <si>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</si>
  <si>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</si>
  <si>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</si>
  <si>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</si>
  <si>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</si>
  <si>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</si>
  <si>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</si>
  <si>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</si>
  <si>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</si>
  <si>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</si>
  <si>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</si>
  <si>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</si>
  <si>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</si>
  <si>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</si>
  <si>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</si>
  <si>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</si>
  <si>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</si>
  <si>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</si>
  <si>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</si>
  <si>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</si>
  <si>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</si>
  <si>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</si>
  <si>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</si>
  <si>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</si>
  <si>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</si>
  <si>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</si>
  <si>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</si>
  <si>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</si>
  <si>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</si>
  <si>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</si>
  <si>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</si>
  <si>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</si>
  <si>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</si>
  <si>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</si>
  <si>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</si>
  <si>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</si>
  <si>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</si>
  <si>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</si>
  <si>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</si>
  <si>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</si>
  <si>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</si>
  <si>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</si>
  <si>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</si>
  <si>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</si>
  <si>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</si>
  <si>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</si>
  <si>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</si>
  <si>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</si>
  <si>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</si>
  <si>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</si>
  <si>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</si>
  <si>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</si>
  <si>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</si>
  <si>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</si>
  <si>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</si>
  <si>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</si>
  <si>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</si>
  <si>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</si>
  <si>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</si>
  <si>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</si>
  <si>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</si>
  <si>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</si>
  <si>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</si>
  <si>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</si>
  <si>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</si>
  <si>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</si>
  <si>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</si>
  <si>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</si>
  <si>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</si>
  <si>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</si>
  <si>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</si>
  <si>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</si>
  <si>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</si>
  <si>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</si>
  <si>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</si>
  <si>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</si>
  <si>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</si>
  <si>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</si>
  <si>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</si>
  <si>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</si>
  <si>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</si>
  <si>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</si>
  <si>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</si>
  <si>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</si>
  <si>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</si>
  <si>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</si>
  <si>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</si>
  <si>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</si>
  <si>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</si>
  <si>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</si>
  <si>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</si>
  <si>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</si>
  <si>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</si>
  <si>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</si>
  <si>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</si>
  <si>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</si>
  <si>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</si>
  <si>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</si>
  <si>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</si>
  <si>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</si>
  <si>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</si>
  <si>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</si>
  <si>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</si>
  <si>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</si>
  <si>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</si>
  <si>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</si>
  <si>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</si>
  <si>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</si>
  <si>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</si>
  <si>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</si>
  <si>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</si>
  <si>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</si>
  <si>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</si>
  <si>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</si>
  <si>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</si>
  <si>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</si>
  <si>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</si>
  <si>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</si>
  <si>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</si>
  <si>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</si>
  <si>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</si>
  <si>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</si>
  <si>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</si>
  <si>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</si>
  <si>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</si>
  <si>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</si>
  <si>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</si>
  <si>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</si>
  <si>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</si>
  <si>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</si>
  <si>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</si>
  <si>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</si>
  <si>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</si>
  <si>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</si>
  <si>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</si>
  <si>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</si>
  <si>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</si>
  <si>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</si>
  <si>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</si>
  <si>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</si>
  <si>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</si>
  <si>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</si>
  <si>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</si>
  <si>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</si>
  <si>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</si>
  <si>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</si>
  <si>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</si>
  <si>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</si>
  <si>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</si>
  <si>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</si>
  <si>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</si>
  <si>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</si>
  <si>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</si>
  <si>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</si>
  <si>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</si>
  <si>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</si>
  <si>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</si>
  <si>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</si>
  <si>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</si>
  <si>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</si>
  <si>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</si>
  <si>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</si>
  <si>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</si>
  <si>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</si>
  <si>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</si>
  <si>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</si>
  <si>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</si>
  <si>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</si>
  <si>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</si>
  <si>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</si>
  <si>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</si>
  <si>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</si>
  <si>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</si>
  <si>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</si>
  <si>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</si>
  <si>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</si>
  <si>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</si>
  <si>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</si>
  <si>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</si>
  <si>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</si>
  <si>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</si>
  <si>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</si>
  <si>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</si>
  <si>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</si>
  <si>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</si>
  <si>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</si>
  <si>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</si>
  <si>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</si>
  <si>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</si>
  <si>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</si>
  <si>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</si>
  <si>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</si>
  <si>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</si>
  <si>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</si>
  <si>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</si>
  <si>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</si>
  <si>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</si>
  <si>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</si>
  <si>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</si>
  <si>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</si>
  <si>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</si>
  <si>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</si>
  <si>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</si>
  <si>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</si>
  <si>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</si>
  <si>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</si>
  <si>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</si>
  <si>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</si>
  <si>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</si>
  <si>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</si>
  <si>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</si>
  <si>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</si>
  <si>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</si>
  <si>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</si>
  <si>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</si>
  <si>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</si>
  <si>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</si>
  <si>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</si>
  <si>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</si>
  <si>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</si>
  <si>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</si>
  <si>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</si>
  <si>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</si>
  <si>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</si>
  <si>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</si>
  <si>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</si>
  <si>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</si>
  <si>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</si>
  <si>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</si>
  <si>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</si>
  <si>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</si>
  <si>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</si>
  <si>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</si>
  <si>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</si>
  <si>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</si>
  <si>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</si>
  <si>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</si>
  <si>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</si>
  <si>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</si>
  <si>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</si>
  <si>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</si>
  <si>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</si>
  <si>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</si>
  <si>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</si>
  <si>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</si>
  <si>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</si>
  <si>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</si>
  <si>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</si>
  <si>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</si>
  <si>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</si>
  <si>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</si>
  <si>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</si>
  <si>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</si>
  <si>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</si>
  <si>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</si>
  <si>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</si>
  <si>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</si>
  <si>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</si>
  <si>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</si>
  <si>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</si>
  <si>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</si>
  <si>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</si>
  <si>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</si>
  <si>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</si>
  <si>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</si>
  <si>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</si>
  <si>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</si>
  <si>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</si>
  <si>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</si>
  <si>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</si>
  <si>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</si>
  <si>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</si>
  <si>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</si>
  <si>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</si>
  <si>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</si>
  <si>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</si>
  <si>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</si>
  <si>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</si>
  <si>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</si>
  <si>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</si>
  <si>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</si>
  <si>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</si>
  <si>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</si>
  <si>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</si>
  <si>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</si>
  <si>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</si>
  <si>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</si>
  <si>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</si>
  <si>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</si>
  <si>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</si>
  <si>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</si>
  <si>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</si>
  <si>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</si>
  <si>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</si>
  <si>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</si>
  <si>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</si>
  <si>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</si>
  <si>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</si>
  <si>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</si>
  <si>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</si>
  <si>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</si>
  <si>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</si>
  <si>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</si>
  <si>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</si>
  <si>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</si>
  <si>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</si>
  <si>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</si>
  <si>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</si>
  <si>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</si>
  <si>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</si>
  <si>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</si>
  <si>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</si>
  <si>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</si>
  <si>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</si>
  <si>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</si>
  <si>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</si>
  <si>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</si>
  <si>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</si>
  <si>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</si>
  <si>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</si>
  <si>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</si>
  <si>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</si>
  <si>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</si>
  <si>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</si>
  <si>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</si>
  <si>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</si>
  <si>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</si>
  <si>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</si>
  <si>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</si>
  <si>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</si>
  <si>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</si>
  <si>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</si>
  <si>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</si>
  <si>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</si>
  <si>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</si>
  <si>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</si>
  <si>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</si>
  <si>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</si>
  <si>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</si>
  <si>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</si>
  <si>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</si>
  <si>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</si>
  <si>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</si>
  <si>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</si>
  <si>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</si>
  <si>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</si>
  <si>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</si>
  <si>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</si>
  <si>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</si>
  <si>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</si>
  <si>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</si>
  <si>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</si>
  <si>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</si>
  <si>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</si>
  <si>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</si>
  <si>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</si>
  <si>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</si>
  <si>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</si>
  <si>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</si>
  <si>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</si>
  <si>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</si>
  <si>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</si>
  <si>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</si>
  <si>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</si>
  <si>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</si>
  <si>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</si>
  <si>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</si>
  <si>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</si>
  <si>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</si>
  <si>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</si>
  <si>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</si>
  <si>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</si>
  <si>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</si>
  <si>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</si>
  <si>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</si>
  <si>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</si>
  <si>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</si>
  <si>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</si>
  <si>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</si>
  <si>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</si>
  <si>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</si>
  <si>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</si>
  <si>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</si>
  <si>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</si>
  <si>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</si>
  <si>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</si>
  <si>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</si>
  <si>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</si>
  <si>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</si>
  <si>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</si>
  <si>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</si>
  <si>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</si>
  <si>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</si>
  <si>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</si>
  <si>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</si>
  <si>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</si>
  <si>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</si>
  <si>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</si>
  <si>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</si>
  <si>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</si>
  <si>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</si>
  <si>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</si>
  <si>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</si>
  <si>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</si>
  <si>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</si>
  <si>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</si>
  <si>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</si>
  <si>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</si>
  <si>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</si>
  <si>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</si>
  <si>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</si>
  <si>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</si>
  <si>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</si>
  <si>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</si>
  <si>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</si>
  <si>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</si>
  <si>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</si>
  <si>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</si>
  <si>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</si>
  <si>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</si>
  <si>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</si>
  <si>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</si>
  <si>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</si>
  <si>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</si>
  <si>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</si>
  <si>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</si>
  <si>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</si>
  <si>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</si>
  <si>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</si>
  <si>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</si>
  <si>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</si>
  <si>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</si>
  <si>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</si>
  <si>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</si>
  <si>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</si>
  <si>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</si>
  <si>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</si>
  <si>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</si>
  <si>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</si>
  <si>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</si>
  <si>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</si>
  <si>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</si>
  <si>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</si>
  <si>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</si>
  <si>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</si>
  <si>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</si>
  <si>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</si>
  <si>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</si>
  <si>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</si>
  <si>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</si>
  <si>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</si>
  <si>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</si>
  <si>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</si>
  <si>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</si>
  <si>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</si>
  <si>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</si>
  <si>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</si>
  <si>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</si>
  <si>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</si>
  <si>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</si>
  <si>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</si>
  <si>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</si>
  <si>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</si>
  <si>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</si>
  <si>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</si>
  <si>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</si>
  <si>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</si>
  <si>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</si>
  <si>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</si>
  <si>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</si>
  <si>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</si>
  <si>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</si>
  <si>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</si>
  <si>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</si>
  <si>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</si>
  <si>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</si>
  <si>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</si>
  <si>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</si>
  <si>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</si>
  <si>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</si>
  <si>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</si>
  <si>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</si>
  <si>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</si>
  <si>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</si>
  <si>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</si>
  <si>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</si>
  <si>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</si>
  <si>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</si>
  <si>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</si>
  <si>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</si>
  <si>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</si>
  <si>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</si>
  <si>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</si>
  <si>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</si>
  <si>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</si>
  <si>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</si>
  <si>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</si>
  <si>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</si>
  <si>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</si>
  <si>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</si>
  <si>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</si>
  <si>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</si>
  <si>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</si>
  <si>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</si>
  <si>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</si>
  <si>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</si>
  <si>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</si>
  <si>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</si>
  <si>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</si>
  <si>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</si>
  <si>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</si>
  <si>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</si>
  <si>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</si>
  <si>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</si>
  <si>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</si>
  <si>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</si>
  <si>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</si>
  <si>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</si>
  <si>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</si>
  <si>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</si>
  <si>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</si>
  <si>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</si>
  <si>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</si>
  <si>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</si>
  <si>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</si>
  <si>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</si>
  <si>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</si>
  <si>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</si>
  <si>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</si>
  <si>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</si>
  <si>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</si>
  <si>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</si>
  <si>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</si>
  <si>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</si>
  <si>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</si>
  <si>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</si>
  <si>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</si>
  <si>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</si>
  <si>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</si>
  <si>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</si>
  <si>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</si>
  <si>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</si>
  <si>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</si>
  <si>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</si>
  <si>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</si>
  <si>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</si>
  <si>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</si>
  <si>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</si>
  <si>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</si>
  <si>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</si>
  <si>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</si>
  <si>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</si>
  <si>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</si>
  <si>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</si>
  <si>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</si>
  <si>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</si>
  <si>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</si>
  <si>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</si>
  <si>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</si>
  <si>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</si>
  <si>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</si>
  <si>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</si>
  <si>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</si>
  <si>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</si>
  <si>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</si>
  <si>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</si>
  <si>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</si>
  <si>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</si>
  <si>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</si>
  <si>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</si>
  <si>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</si>
  <si>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</si>
  <si>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</si>
  <si>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</si>
  <si>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</si>
  <si>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</si>
  <si>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</si>
  <si>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</si>
  <si>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</si>
  <si>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</si>
  <si>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</si>
  <si>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</si>
  <si>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</si>
  <si>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</si>
  <si>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</si>
  <si>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</si>
  <si>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</si>
  <si>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</si>
  <si>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</si>
  <si>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</si>
  <si>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</si>
  <si>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</si>
  <si>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</si>
  <si>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</si>
  <si>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</si>
  <si>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</si>
  <si>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</si>
  <si>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</si>
  <si>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</si>
  <si>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</si>
  <si>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</si>
  <si>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</si>
  <si>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</si>
  <si>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</si>
  <si>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</si>
  <si>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</si>
  <si>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</si>
  <si>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</si>
  <si>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</si>
  <si>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</si>
  <si>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</si>
  <si>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</si>
  <si>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</si>
  <si>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</si>
  <si>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</si>
  <si>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</si>
  <si>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</si>
  <si>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</si>
  <si>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</si>
  <si>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</si>
  <si>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</si>
  <si>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</si>
  <si>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</si>
  <si>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</si>
  <si>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</si>
  <si>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</si>
  <si>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</si>
  <si>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</si>
  <si>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</si>
  <si>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</si>
  <si>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</si>
  <si>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</si>
  <si>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</si>
  <si>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</si>
  <si>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</si>
  <si>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</si>
  <si>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</si>
  <si>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</si>
  <si>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</si>
  <si>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</si>
  <si>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</si>
  <si>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</si>
  <si>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</si>
  <si>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</si>
  <si>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</si>
  <si>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</si>
  <si>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</si>
  <si>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</si>
  <si>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</si>
  <si>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</si>
  <si>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</si>
  <si>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</si>
  <si>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</si>
  <si>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</si>
  <si>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</si>
  <si>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</si>
  <si>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</si>
  <si>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</si>
  <si>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</si>
  <si>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</si>
  <si>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</si>
  <si>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</si>
  <si>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</si>
  <si>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</si>
  <si>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</si>
  <si>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</si>
  <si>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</si>
  <si>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</si>
  <si>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</si>
  <si>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</si>
  <si>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</si>
  <si>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</si>
  <si>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</si>
  <si>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</si>
  <si>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</si>
  <si>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</si>
  <si>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</si>
  <si>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</si>
  <si>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</si>
  <si>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</si>
  <si>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</si>
  <si>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</si>
  <si>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</si>
  <si>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</si>
  <si>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</si>
  <si>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</si>
  <si>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</si>
  <si>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</si>
  <si>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</si>
  <si>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</si>
  <si>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</si>
  <si>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</si>
  <si>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</si>
  <si>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</si>
  <si>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</si>
  <si>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</si>
  <si>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</si>
  <si>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</si>
  <si>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</si>
  <si>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</si>
  <si>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</si>
  <si>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</si>
  <si>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</si>
  <si>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</si>
  <si>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</si>
  <si>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</si>
  <si>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</si>
  <si>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</si>
  <si>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</si>
  <si>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</si>
  <si>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</si>
  <si>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</si>
  <si>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</si>
  <si>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</si>
  <si>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</si>
  <si>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</si>
  <si>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</si>
  <si>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</si>
  <si>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</si>
  <si>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</si>
  <si>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</si>
  <si>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</si>
  <si>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</si>
  <si>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</si>
  <si>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</si>
  <si>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</si>
  <si>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</si>
  <si>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</si>
  <si>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</si>
  <si>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</si>
  <si>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</si>
  <si>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</si>
  <si>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</si>
  <si>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</si>
  <si>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</si>
  <si>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</si>
  <si>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</si>
  <si>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</si>
  <si>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</si>
  <si>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</si>
  <si>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</si>
  <si>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</si>
  <si>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</si>
  <si>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</si>
  <si>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</si>
  <si>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</si>
  <si>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</si>
  <si>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</si>
  <si>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</si>
  <si>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</si>
  <si>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</si>
  <si>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</si>
  <si>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</si>
  <si>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</si>
  <si>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</si>
  <si>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</si>
  <si>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</si>
  <si>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</si>
  <si>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</si>
  <si>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</si>
  <si>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</si>
  <si>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</si>
  <si>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</si>
  <si>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</si>
  <si>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</si>
  <si>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</si>
  <si>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</si>
  <si>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</si>
  <si>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</si>
  <si>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</si>
  <si>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</si>
  <si>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</si>
  <si>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</si>
  <si>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</si>
  <si>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</si>
  <si>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</si>
  <si>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</si>
  <si>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</si>
  <si>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</si>
  <si>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</si>
  <si>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</si>
  <si>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</si>
  <si>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</si>
  <si>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</si>
  <si>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</si>
  <si>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</si>
  <si>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</si>
  <si>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</si>
  <si>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</si>
  <si>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</si>
  <si>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</si>
  <si>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</si>
  <si>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</si>
  <si>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</si>
  <si>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</si>
  <si>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</si>
  <si>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</si>
  <si>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</si>
  <si>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</si>
  <si>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</si>
  <si>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</si>
  <si>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</si>
  <si>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</si>
  <si>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</si>
  <si>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</si>
  <si>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</si>
  <si>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</si>
  <si>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</si>
  <si>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</si>
  <si>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</si>
  <si>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</si>
  <si>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</si>
  <si>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</si>
  <si>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</si>
  <si>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</si>
  <si>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</si>
  <si>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</si>
  <si>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</si>
  <si>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</si>
  <si>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</si>
  <si>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</si>
  <si>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</si>
  <si>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</si>
  <si>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</si>
  <si>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</si>
  <si>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</si>
  <si>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</si>
  <si>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</si>
  <si>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</si>
  <si>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</si>
  <si>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</si>
  <si>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</si>
  <si>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</si>
  <si>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</si>
  <si>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</si>
  <si>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</si>
  <si>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</si>
  <si>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</si>
  <si>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</si>
  <si>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</si>
  <si>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</si>
  <si>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</si>
  <si>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</si>
  <si>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</si>
  <si>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</si>
  <si>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</si>
  <si>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</si>
  <si>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</si>
  <si>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</si>
  <si>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</si>
  <si>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</si>
  <si>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</si>
  <si>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</si>
  <si>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</si>
  <si>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</si>
  <si>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</si>
  <si>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</si>
  <si>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</si>
  <si>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</si>
  <si>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</si>
  <si>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</si>
  <si>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</si>
  <si>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</si>
  <si>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</si>
  <si>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</si>
  <si>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</si>
  <si>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</si>
  <si>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</si>
  <si>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</si>
  <si>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</si>
  <si>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</si>
  <si>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</si>
  <si>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</si>
  <si>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</si>
  <si>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</si>
  <si>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</si>
  <si>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</si>
  <si>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</si>
  <si>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</si>
  <si>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</si>
  <si>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</si>
  <si>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</si>
  <si>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</si>
  <si>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</si>
  <si>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</si>
  <si>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</si>
  <si>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</si>
  <si>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</si>
  <si>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</si>
  <si>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</si>
  <si>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</si>
  <si>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</si>
  <si>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</si>
  <si>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</si>
  <si>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</si>
  <si>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</si>
  <si>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</si>
  <si>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</si>
  <si>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</si>
  <si>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</si>
  <si>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</si>
  <si>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</si>
  <si>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</si>
  <si>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</si>
  <si>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</si>
  <si>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</si>
  <si>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</si>
  <si>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</si>
  <si>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</si>
  <si>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</si>
  <si>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</si>
  <si>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</si>
  <si>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</si>
  <si>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</si>
  <si>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</si>
  <si>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</si>
  <si>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</si>
  <si>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</si>
  <si>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</si>
  <si>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</si>
  <si>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</si>
  <si>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</si>
  <si>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</si>
  <si>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</si>
  <si>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</si>
  <si>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</si>
  <si>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</si>
  <si>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</si>
  <si>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</si>
  <si>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</si>
  <si>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</si>
  <si>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</si>
  <si>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</si>
  <si>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</si>
  <si>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</si>
  <si>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</si>
  <si>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</si>
  <si>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</si>
  <si>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</si>
  <si>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</si>
  <si>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</si>
  <si>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</si>
  <si>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</si>
  <si>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</si>
  <si>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</si>
  <si>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</si>
  <si>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</si>
  <si>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</si>
  <si>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</si>
  <si>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</si>
  <si>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</si>
  <si>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</si>
  <si>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</si>
  <si>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</si>
  <si>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</si>
  <si>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</si>
  <si>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</si>
  <si>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</si>
  <si>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</si>
  <si>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</si>
  <si>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</si>
  <si>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</si>
  <si>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</si>
  <si>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</si>
  <si>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</si>
  <si>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</si>
  <si>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</si>
  <si>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</si>
  <si>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</si>
  <si>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</si>
  <si>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</si>
  <si>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</si>
  <si>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</si>
  <si>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</si>
  <si>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</si>
  <si>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</si>
  <si>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</si>
  <si>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</si>
  <si>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</si>
  <si>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</si>
  <si>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</si>
  <si>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</si>
  <si>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</si>
  <si>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</si>
  <si>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</si>
  <si>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</si>
  <si>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</si>
  <si>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</si>
  <si>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</si>
  <si>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</si>
  <si>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</si>
  <si>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</si>
  <si>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</si>
  <si>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</si>
  <si>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</si>
  <si>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</si>
  <si>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</si>
  <si>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</si>
  <si>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</si>
  <si>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</si>
  <si>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</si>
  <si>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</si>
  <si>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</si>
  <si>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</si>
  <si>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</si>
  <si>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</si>
  <si>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</si>
  <si>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</si>
  <si>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</si>
  <si>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</si>
  <si>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</si>
  <si>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</si>
  <si>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</si>
  <si>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</si>
  <si>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</si>
  <si>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</si>
  <si>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</si>
  <si>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</si>
  <si>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</si>
  <si>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</si>
  <si>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</si>
  <si>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</si>
  <si>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</si>
  <si>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</si>
  <si>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</si>
  <si>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</si>
  <si>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</si>
  <si>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</si>
  <si>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</si>
  <si>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</si>
  <si>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</si>
  <si>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</si>
  <si>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</si>
  <si>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</si>
  <si>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</si>
  <si>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</si>
  <si>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</si>
  <si>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</si>
  <si>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</si>
  <si>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</si>
  <si>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</si>
  <si>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</si>
  <si>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</si>
  <si>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</si>
  <si>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</si>
  <si>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</si>
  <si>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</si>
  <si>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</si>
  <si>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</si>
  <si>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</si>
  <si>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</si>
  <si>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</si>
  <si>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</si>
  <si>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</si>
  <si>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</si>
  <si>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</si>
  <si>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</si>
  <si>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</si>
  <si>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</si>
  <si>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</si>
  <si>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</si>
  <si>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</si>
  <si>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</si>
  <si>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</si>
  <si>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</si>
  <si>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</si>
  <si>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</si>
  <si>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</si>
  <si>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</si>
  <si>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</si>
  <si>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</si>
  <si>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</si>
  <si>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</si>
  <si>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</si>
  <si>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</si>
  <si>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</si>
  <si>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</si>
  <si>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</si>
  <si>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</si>
  <si>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</si>
  <si>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</si>
  <si>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</si>
  <si>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</si>
  <si>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</si>
  <si>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</si>
  <si>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</si>
  <si>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</si>
  <si>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</si>
  <si>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</si>
  <si>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</si>
  <si>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</si>
  <si>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</si>
  <si>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</si>
  <si>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</si>
  <si>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</si>
  <si>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</si>
  <si>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</si>
  <si>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</si>
  <si>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</si>
  <si>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</si>
  <si>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</si>
  <si>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</si>
  <si>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</si>
  <si>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</si>
  <si>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</si>
  <si>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</si>
  <si>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</si>
  <si>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</si>
  <si>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</si>
  <si>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</si>
  <si>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</si>
  <si>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</si>
  <si>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</si>
  <si>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</si>
  <si>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</si>
  <si>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</si>
  <si>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</si>
  <si>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</si>
  <si>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</si>
  <si>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</si>
  <si>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</si>
  <si>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</si>
  <si>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</si>
  <si>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</si>
  <si>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</si>
  <si>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</si>
  <si>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</si>
  <si>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</si>
  <si>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</si>
  <si>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</si>
  <si>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</si>
  <si>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</si>
  <si>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</si>
  <si>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</si>
  <si>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</si>
  <si>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</si>
  <si>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</si>
  <si>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</si>
  <si>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</si>
  <si>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</si>
  <si>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</si>
  <si>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</si>
  <si>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</si>
  <si>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</si>
  <si>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</si>
  <si>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</si>
  <si>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</si>
  <si>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</si>
  <si>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</si>
  <si>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</si>
  <si>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</si>
  <si>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</si>
  <si>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</si>
  <si>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</si>
  <si>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</si>
  <si>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</si>
  <si>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</si>
  <si>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</si>
  <si>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</si>
  <si>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</si>
  <si>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</si>
  <si>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</si>
  <si>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</si>
  <si>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</si>
  <si>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</si>
  <si>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</si>
  <si>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</si>
  <si>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</si>
  <si>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</si>
  <si>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</si>
  <si>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</si>
  <si>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</si>
  <si>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</si>
  <si>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</si>
  <si>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</si>
  <si>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</si>
  <si>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</si>
  <si>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</si>
  <si>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</si>
  <si>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</si>
  <si>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</si>
  <si>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</si>
  <si>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</si>
  <si>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</si>
  <si>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</si>
  <si>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</si>
  <si>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</si>
  <si>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</si>
  <si>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</si>
  <si>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</si>
  <si>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</si>
  <si>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</si>
  <si>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</si>
  <si>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</si>
  <si>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</si>
  <si>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</si>
  <si>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</si>
  <si>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</si>
  <si>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</si>
  <si>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</si>
  <si>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</si>
  <si>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</si>
  <si>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</si>
  <si>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</si>
  <si>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</si>
  <si>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</si>
  <si>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</si>
  <si>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</si>
  <si>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</si>
  <si>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</si>
  <si>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</si>
  <si>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</si>
  <si>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</si>
  <si>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</si>
  <si>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</si>
  <si>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</si>
  <si>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</si>
  <si>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</si>
  <si>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</si>
  <si>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</si>
  <si>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</si>
  <si>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</si>
  <si>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</si>
  <si>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</si>
  <si>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</si>
  <si>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</si>
  <si>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</si>
  <si>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</si>
  <si>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</si>
  <si>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</si>
  <si>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</si>
  <si>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</si>
  <si>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</si>
  <si>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</si>
  <si>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</si>
  <si>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</si>
  <si>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</si>
  <si>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</si>
  <si>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</si>
  <si>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</si>
  <si>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</si>
  <si>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</si>
  <si>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</si>
  <si>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</si>
  <si>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</si>
  <si>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</si>
  <si>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</si>
  <si>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</si>
  <si>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</si>
  <si>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</si>
  <si>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</si>
  <si>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</si>
  <si>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</si>
  <si>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</si>
  <si>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</si>
  <si>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</si>
  <si>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</si>
  <si>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</si>
  <si>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</si>
  <si>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</si>
  <si>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</si>
  <si>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</si>
  <si>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</si>
  <si>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</si>
  <si>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</si>
  <si>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</si>
  <si>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</si>
  <si>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</si>
  <si>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</si>
  <si>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</si>
  <si>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</si>
  <si>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</si>
  <si>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</si>
  <si>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</si>
  <si>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</si>
  <si>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</si>
  <si>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</si>
  <si>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</si>
  <si>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</si>
  <si>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</si>
  <si>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</si>
  <si>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</si>
  <si>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</si>
  <si>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</si>
  <si>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</si>
  <si>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</si>
  <si>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</si>
  <si>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</si>
  <si>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</si>
  <si>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</si>
  <si>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</si>
  <si>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</si>
  <si>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</si>
  <si>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</si>
  <si>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</si>
  <si>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</si>
  <si>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</si>
  <si>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</si>
  <si>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</si>
  <si>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</si>
  <si>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</si>
  <si>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</si>
  <si>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</si>
  <si>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</si>
  <si>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</si>
  <si>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</si>
  <si>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</si>
  <si>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</si>
  <si>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</si>
  <si>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</si>
  <si>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</si>
  <si>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</si>
  <si>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</si>
  <si>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</si>
  <si>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</si>
  <si>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</si>
  <si>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</si>
  <si>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</si>
  <si>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</si>
  <si>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</si>
  <si>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</si>
  <si>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</si>
  <si>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</si>
  <si>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</si>
  <si>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</si>
  <si>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</si>
  <si>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</si>
  <si>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</si>
  <si>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</si>
  <si>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</si>
  <si>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</si>
  <si>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</si>
  <si>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</si>
  <si>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</si>
  <si>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</si>
  <si>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</si>
  <si>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</si>
  <si>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</si>
  <si>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</si>
  <si>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</si>
  <si>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</si>
  <si>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</si>
  <si>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</si>
  <si>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</si>
  <si>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</si>
  <si>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</si>
  <si>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</si>
  <si>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</si>
  <si>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</si>
  <si>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</si>
  <si>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</si>
  <si>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</si>
  <si>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</si>
  <si>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</si>
  <si>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</si>
  <si>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</si>
  <si>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</si>
  <si>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</si>
  <si>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</si>
  <si>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</si>
  <si>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</si>
  <si>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</si>
  <si>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</si>
  <si>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</si>
  <si>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</si>
  <si>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</si>
  <si>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</si>
  <si>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</si>
  <si>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</si>
  <si>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</si>
  <si>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</si>
  <si>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</si>
  <si>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</si>
  <si>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</si>
  <si>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</si>
  <si>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</si>
  <si>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</si>
  <si>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</si>
  <si>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</si>
  <si>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</si>
  <si>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</si>
  <si>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</si>
  <si>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</si>
  <si>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</si>
  <si>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</si>
  <si>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</si>
  <si>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</si>
  <si>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</si>
  <si>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</si>
  <si>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</si>
  <si>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</si>
  <si>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</si>
  <si>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</si>
  <si>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</si>
  <si>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</si>
  <si>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</si>
  <si>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</si>
  <si>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</si>
  <si>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</si>
  <si>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</si>
  <si>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</si>
  <si>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</si>
  <si>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</si>
  <si>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</si>
  <si>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</si>
  <si>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</si>
  <si>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</si>
  <si>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</si>
  <si>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</si>
  <si>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</si>
  <si>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</si>
  <si>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</si>
  <si>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</si>
  <si>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</si>
  <si>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</si>
  <si>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</si>
  <si>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</si>
  <si>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</si>
  <si>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</si>
  <si>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</si>
  <si>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</si>
  <si>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</si>
  <si>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</si>
  <si>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</si>
  <si>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</si>
  <si>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</si>
  <si>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</si>
  <si>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</si>
  <si>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</si>
  <si>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</si>
  <si>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</si>
  <si>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</si>
  <si>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</si>
  <si>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</si>
  <si>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</si>
  <si>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</si>
  <si>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</si>
  <si>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</si>
  <si>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</si>
  <si>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</si>
  <si>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</si>
  <si>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</si>
  <si>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</si>
  <si>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</si>
  <si>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</si>
  <si>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</si>
  <si>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</si>
  <si>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</si>
  <si>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</si>
  <si>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</si>
  <si>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</si>
  <si>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</si>
  <si>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</si>
  <si>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</si>
  <si>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</si>
  <si>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</si>
  <si>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</si>
  <si>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</si>
  <si>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</si>
  <si>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</si>
  <si>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</si>
  <si>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</si>
  <si>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</si>
  <si>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</si>
  <si>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</si>
  <si>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</si>
  <si>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</si>
  <si>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</si>
  <si>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</si>
  <si>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</si>
  <si>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</si>
  <si>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</si>
  <si>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</si>
  <si>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</si>
  <si>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</si>
  <si>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</si>
  <si>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</si>
  <si>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</si>
  <si>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</si>
  <si>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</si>
  <si>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</si>
  <si>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</si>
  <si>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</si>
  <si>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</si>
  <si>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</si>
  <si>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</si>
  <si>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</si>
  <si>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</si>
  <si>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</si>
  <si>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</si>
  <si>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</si>
  <si>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</si>
  <si>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</si>
  <si>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</si>
  <si>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</si>
  <si>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</si>
  <si>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</si>
  <si>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</si>
  <si>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</si>
  <si>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</si>
  <si>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</si>
  <si>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</si>
  <si>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</si>
  <si>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</si>
  <si>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</si>
  <si>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</si>
  <si>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</si>
  <si>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</si>
  <si>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</si>
  <si>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</si>
  <si>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</si>
  <si>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</si>
  <si>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</si>
  <si>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</si>
  <si>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</si>
  <si>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</si>
  <si>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</si>
  <si>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</si>
  <si>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</si>
  <si>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</si>
  <si>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</si>
  <si>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</si>
  <si>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</si>
  <si>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</si>
  <si>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</si>
  <si>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</si>
  <si>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</si>
  <si>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</si>
  <si>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</si>
  <si>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</si>
  <si>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</si>
  <si>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</si>
  <si>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</si>
  <si>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</si>
  <si>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</si>
  <si>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</si>
  <si>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</si>
  <si>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</si>
  <si>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</si>
  <si>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</si>
  <si>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</si>
  <si>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</si>
  <si>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</si>
  <si>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</si>
  <si>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</si>
  <si>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</si>
  <si>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</si>
  <si>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</si>
  <si>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</si>
  <si>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</si>
  <si>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</si>
  <si>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</si>
  <si>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</si>
  <si>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</si>
  <si>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</si>
  <si>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</si>
  <si>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</si>
  <si>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</si>
  <si>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</si>
  <si>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</si>
  <si>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</si>
  <si>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</si>
  <si>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</si>
  <si>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</si>
  <si>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</si>
  <si>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</si>
  <si>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</si>
  <si>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</si>
  <si>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</si>
  <si>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</si>
  <si>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</si>
  <si>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</si>
  <si>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</si>
  <si>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</si>
  <si>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</si>
  <si>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</si>
  <si>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</si>
  <si>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</si>
  <si>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</si>
  <si>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</si>
  <si>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</si>
  <si>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</si>
  <si>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</si>
  <si>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</si>
  <si>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</si>
  <si>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</si>
  <si>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</si>
  <si>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</si>
  <si>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</si>
  <si>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</si>
  <si>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</si>
  <si>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</si>
  <si>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</si>
  <si>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</si>
  <si>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</si>
  <si>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</si>
  <si>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</si>
  <si>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</si>
  <si>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</si>
  <si>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</si>
  <si>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</si>
  <si>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</si>
  <si>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</si>
  <si>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</si>
  <si>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</si>
  <si>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</si>
  <si>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</si>
  <si>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</si>
  <si>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</si>
  <si>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</si>
  <si>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</si>
  <si>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</si>
  <si>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</si>
  <si>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</si>
  <si>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</si>
  <si>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</si>
  <si>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</si>
  <si>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</si>
  <si>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</si>
  <si>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</si>
  <si>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</si>
  <si>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</si>
  <si>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</si>
  <si>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</si>
  <si>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</si>
  <si>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</si>
  <si>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</si>
  <si>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</si>
  <si>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</si>
  <si>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</si>
  <si>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</si>
  <si>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</si>
  <si>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</si>
  <si>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</si>
  <si>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</si>
  <si>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</si>
  <si>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</si>
  <si>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</si>
  <si>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</si>
  <si>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</si>
  <si>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</si>
  <si>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</si>
  <si>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</si>
  <si>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</si>
  <si>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</si>
  <si>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</si>
  <si>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</si>
  <si>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</si>
  <si>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</si>
  <si>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</si>
  <si>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</si>
  <si>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</si>
  <si>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</si>
  <si>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</si>
  <si>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</si>
  <si>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</si>
  <si>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</si>
  <si>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</si>
  <si>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</si>
  <si>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</si>
  <si>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</si>
  <si>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</si>
  <si>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</si>
  <si>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</si>
  <si>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</si>
  <si>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</si>
  <si>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</si>
  <si>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</si>
  <si>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</si>
  <si>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</si>
  <si>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</si>
  <si>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</si>
  <si>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</si>
  <si>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</si>
  <si>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</si>
  <si>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</si>
  <si>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</si>
  <si>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</si>
  <si>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</si>
  <si>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</si>
  <si>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</si>
  <si>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</si>
  <si>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</si>
  <si>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</si>
  <si>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</si>
  <si>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</si>
  <si>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</si>
  <si>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</si>
  <si>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</si>
  <si>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</si>
  <si>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</si>
  <si>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</si>
  <si>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</si>
  <si>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</si>
  <si>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</si>
  <si>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</si>
  <si>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</si>
  <si>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</si>
  <si>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</si>
  <si>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</si>
  <si>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</si>
  <si>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</si>
  <si>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</si>
  <si>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</si>
  <si>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</si>
  <si>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</si>
  <si>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</si>
  <si>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</si>
  <si>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</si>
  <si>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</si>
  <si>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</si>
  <si>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</si>
  <si>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</si>
  <si>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</si>
  <si>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</si>
  <si>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</si>
  <si>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</si>
  <si>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</si>
  <si>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</si>
  <si>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</si>
  <si>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</si>
  <si>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</si>
  <si>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</si>
  <si>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</si>
  <si>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</si>
  <si>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</si>
  <si>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</si>
  <si>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</si>
  <si>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</si>
  <si>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</si>
  <si>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</si>
  <si>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</si>
  <si>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</si>
  <si>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</si>
  <si>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</si>
  <si>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</si>
  <si>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</si>
  <si>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</si>
  <si>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</si>
  <si>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</si>
  <si>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</si>
  <si>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</si>
  <si>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</si>
  <si>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</si>
  <si>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</si>
  <si>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</si>
  <si>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</si>
  <si>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</si>
  <si>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</si>
  <si>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</si>
  <si>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</si>
  <si>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</si>
  <si>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</si>
  <si>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</si>
  <si>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</si>
  <si>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</si>
  <si>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</si>
  <si>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</si>
  <si>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</si>
  <si>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</si>
  <si>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</si>
  <si>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</si>
  <si>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</si>
  <si>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</si>
  <si>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</si>
  <si>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</si>
  <si>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</si>
  <si>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</si>
  <si>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</si>
  <si>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</si>
  <si>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</si>
  <si>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</si>
  <si>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</si>
  <si>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</si>
  <si>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</si>
  <si>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</si>
  <si>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</si>
  <si>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</si>
  <si>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</si>
  <si>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</si>
  <si>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</si>
  <si>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</si>
  <si>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</si>
  <si>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</si>
  <si>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</si>
  <si>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</si>
  <si>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</si>
  <si>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</si>
  <si>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</si>
  <si>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</si>
  <si>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</si>
  <si>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</si>
  <si>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</si>
  <si>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</si>
  <si>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</si>
  <si>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</si>
  <si>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</si>
  <si>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</si>
  <si>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</si>
  <si>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</si>
  <si>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</si>
  <si>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</si>
  <si>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</si>
  <si>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</si>
  <si>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</si>
  <si>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</si>
  <si>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</si>
  <si>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</si>
  <si>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</si>
  <si>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</si>
  <si>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</si>
  <si>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</si>
  <si>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</si>
  <si>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</si>
  <si>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</si>
  <si>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</si>
  <si>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</si>
  <si>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</si>
  <si>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</si>
  <si>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</si>
  <si>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</si>
  <si>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</si>
  <si>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</si>
  <si>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</si>
  <si>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</si>
  <si>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</si>
  <si>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</si>
  <si>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</si>
  <si>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</si>
  <si>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</si>
  <si>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</si>
  <si>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</si>
  <si>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</si>
  <si>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</si>
  <si>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</si>
  <si>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</si>
  <si>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</si>
  <si>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</si>
  <si>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</si>
  <si>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</si>
  <si>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</si>
  <si>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</si>
  <si>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</si>
  <si>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</si>
  <si>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</si>
  <si>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</si>
  <si>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</si>
  <si>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</si>
  <si>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</si>
  <si>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</si>
  <si>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</si>
  <si>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</si>
  <si>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</si>
  <si>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</si>
  <si>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</si>
  <si>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</si>
  <si>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</si>
  <si>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</si>
  <si>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</si>
  <si>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</si>
  <si>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</si>
  <si>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</si>
  <si>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</si>
  <si>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</si>
  <si>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</si>
  <si>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</si>
  <si>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</si>
  <si>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</si>
  <si>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</si>
  <si>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</si>
  <si>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</si>
  <si>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</si>
  <si>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</si>
  <si>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</si>
  <si>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</si>
  <si>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</si>
  <si>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</si>
  <si>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</si>
  <si>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</si>
  <si>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</si>
  <si>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</si>
  <si>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</si>
  <si>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</si>
  <si>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</si>
  <si>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</si>
  <si>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</si>
  <si>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</si>
  <si>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</si>
  <si>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</si>
  <si>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</si>
  <si>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</si>
  <si>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</si>
  <si>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</si>
  <si>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</si>
  <si>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</si>
  <si>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</si>
  <si>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</si>
  <si>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</si>
  <si>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</si>
  <si>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</si>
  <si>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</si>
  <si>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</si>
  <si>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</si>
  <si>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</si>
  <si>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</si>
  <si>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</si>
  <si>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</si>
  <si>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</si>
  <si>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</si>
  <si>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</si>
  <si>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</si>
  <si>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</si>
  <si>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</si>
  <si>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</si>
  <si>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</si>
  <si>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</si>
  <si>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</si>
  <si>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</si>
  <si>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</si>
  <si>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</si>
  <si>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</si>
  <si>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</si>
  <si>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</si>
  <si>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</si>
  <si>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</si>
  <si>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</si>
  <si>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</si>
  <si>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</si>
  <si>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</si>
  <si>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</si>
  <si>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</si>
  <si>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</si>
  <si>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</si>
  <si>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</si>
  <si>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</si>
  <si>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</si>
  <si>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</si>
  <si>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</si>
  <si>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</si>
  <si>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</si>
  <si>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</si>
  <si>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</si>
  <si>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</si>
  <si>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</si>
  <si>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</si>
  <si>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</si>
  <si>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</si>
  <si>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</si>
  <si>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</si>
  <si>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</si>
  <si>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</si>
  <si>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</si>
  <si>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</si>
  <si>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</si>
  <si>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</si>
  <si>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</si>
  <si>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</si>
  <si>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</si>
  <si>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</si>
  <si>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</si>
  <si>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</si>
  <si>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</si>
  <si>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</si>
  <si>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</si>
  <si>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</si>
  <si>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</si>
  <si>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</si>
  <si>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</si>
  <si>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</si>
  <si>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</si>
  <si>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</si>
  <si>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</si>
  <si>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</si>
  <si>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</si>
  <si>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</si>
  <si>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</si>
  <si>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</si>
  <si>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</si>
  <si>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</si>
  <si>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</si>
  <si>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</si>
  <si>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</si>
  <si>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</si>
  <si>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</si>
  <si>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</si>
  <si>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</si>
  <si>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</si>
  <si>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</si>
  <si>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</si>
  <si>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</si>
  <si>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</si>
  <si>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</si>
  <si>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</si>
  <si>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</si>
  <si>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</si>
  <si>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</si>
  <si>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</si>
  <si>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</si>
  <si>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</si>
  <si>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</si>
  <si>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</si>
  <si>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</si>
  <si>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</si>
  <si>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</si>
  <si>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</si>
  <si>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</si>
  <si>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</si>
  <si>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</si>
  <si>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</si>
  <si>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</si>
  <si>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</si>
  <si>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</si>
  <si>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</si>
  <si>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</si>
  <si>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</si>
  <si>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</si>
  <si>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</si>
  <si>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</si>
  <si>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</si>
  <si>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</si>
  <si>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</si>
  <si>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</si>
  <si>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</si>
  <si>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</si>
  <si>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</si>
  <si>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</si>
  <si>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</si>
  <si>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</si>
  <si>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</si>
  <si>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</si>
  <si>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</si>
  <si>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</si>
  <si>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</si>
  <si>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</si>
  <si>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</si>
  <si>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</si>
  <si>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</si>
  <si>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</si>
  <si>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</si>
  <si>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</si>
  <si>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</si>
  <si>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</si>
  <si>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</si>
  <si>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</si>
  <si>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</si>
  <si>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</si>
  <si>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</si>
  <si>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</si>
  <si>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</si>
  <si>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</si>
  <si>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</si>
  <si>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</si>
  <si>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</si>
  <si>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</si>
  <si>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</si>
  <si>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</si>
  <si>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</si>
  <si>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</si>
  <si>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</si>
  <si>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</si>
  <si>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</si>
  <si>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</si>
  <si>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</si>
  <si>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</si>
  <si>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</si>
  <si>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</si>
  <si>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</si>
  <si>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</si>
  <si>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</si>
  <si>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</si>
  <si>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</si>
  <si>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</si>
  <si>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</si>
  <si>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</si>
  <si>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</si>
  <si>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</si>
  <si>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</si>
  <si>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</si>
  <si>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</si>
  <si>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</si>
  <si>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</si>
  <si>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</si>
  <si>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</si>
  <si>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</si>
  <si>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</si>
  <si>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</si>
  <si>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</si>
  <si>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</si>
  <si>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</si>
  <si>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</si>
  <si>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</si>
  <si>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</si>
  <si>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</si>
  <si>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</si>
  <si>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</si>
  <si>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</si>
  <si>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</si>
  <si>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</si>
  <si>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</si>
  <si>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</si>
  <si>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</si>
  <si>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</si>
  <si>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</si>
  <si>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</si>
  <si>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</si>
  <si>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</si>
  <si>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</si>
  <si>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</si>
  <si>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</si>
  <si>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</si>
  <si>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</si>
  <si>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</si>
  <si>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</si>
  <si>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</si>
  <si>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</si>
  <si>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</si>
  <si>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</si>
  <si>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</si>
  <si>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</si>
  <si>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</si>
  <si>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</si>
  <si>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</si>
  <si>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</si>
  <si>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</si>
  <si>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</si>
  <si>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</si>
  <si>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</si>
  <si>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</si>
  <si>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</si>
  <si>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</si>
  <si>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</si>
  <si>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</si>
  <si>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</si>
  <si>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</si>
  <si>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</si>
  <si>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</si>
  <si>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</si>
  <si>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</si>
  <si>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</si>
  <si>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</si>
  <si>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</si>
  <si>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</si>
  <si>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</si>
  <si>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</si>
  <si>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</si>
  <si>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</si>
  <si>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</si>
  <si>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</si>
  <si>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</si>
  <si>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</si>
  <si>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</si>
  <si>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</si>
  <si>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</si>
  <si>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</si>
  <si>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</si>
  <si>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</si>
  <si>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</si>
  <si>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</si>
  <si>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</si>
  <si>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</si>
  <si>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</si>
  <si>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</si>
  <si>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</si>
  <si>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</si>
  <si>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</si>
  <si>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</si>
  <si>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</si>
  <si>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</si>
  <si>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</si>
  <si>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</si>
  <si>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</si>
  <si>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</si>
  <si>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</si>
  <si>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</si>
  <si>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</si>
  <si>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</si>
  <si>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</si>
  <si>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</si>
  <si>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</si>
  <si>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</si>
  <si>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</si>
  <si>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</si>
  <si>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</si>
  <si>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</si>
  <si>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</si>
  <si>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</si>
  <si>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</si>
  <si>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</si>
  <si>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</si>
  <si>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</si>
  <si>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</si>
  <si>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</si>
  <si>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</si>
  <si>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</si>
  <si>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</si>
  <si>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</si>
  <si>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</si>
  <si>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</si>
  <si>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</si>
  <si>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</si>
  <si>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</si>
  <si>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</si>
  <si>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</si>
  <si>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</si>
  <si>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</si>
  <si>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</si>
  <si>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</si>
  <si>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</si>
  <si>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</si>
  <si>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</si>
  <si>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</si>
  <si>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</si>
  <si>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</si>
  <si>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</si>
  <si>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</si>
  <si>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</si>
  <si>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</si>
  <si>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</si>
  <si>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</si>
  <si>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</si>
  <si>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</si>
  <si>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</si>
  <si>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</si>
  <si>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</si>
  <si>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</si>
  <si>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</si>
  <si>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</si>
  <si>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</si>
  <si>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</si>
  <si>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</si>
  <si>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</si>
  <si>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</si>
  <si>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</si>
  <si>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</si>
  <si>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</si>
  <si>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</si>
  <si>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</si>
  <si>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</si>
  <si>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</si>
  <si>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</si>
  <si>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</si>
  <si>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</si>
  <si>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</si>
  <si>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</si>
  <si>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</si>
  <si>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</si>
  <si>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</si>
  <si>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</si>
  <si>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</si>
  <si>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</si>
  <si>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</si>
  <si>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</si>
  <si>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</si>
  <si>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</si>
  <si>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</si>
  <si>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</si>
  <si>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</si>
  <si>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</si>
  <si>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</si>
  <si>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</si>
  <si>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</si>
  <si>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</si>
  <si>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</si>
  <si>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</si>
  <si>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</si>
  <si>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</si>
  <si>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</si>
  <si>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</si>
  <si>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</si>
  <si>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</si>
  <si>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</si>
  <si>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</si>
  <si>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</si>
  <si>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</si>
  <si>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</si>
  <si>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</si>
  <si>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</si>
  <si>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</si>
  <si>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</si>
  <si>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</si>
  <si>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</si>
  <si>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</si>
  <si>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</si>
  <si>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</si>
  <si>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</si>
  <si>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</si>
  <si>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</si>
  <si>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</si>
  <si>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</si>
  <si>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</si>
  <si>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</si>
  <si>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</si>
  <si>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</si>
  <si>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</si>
  <si>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</si>
  <si>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</si>
  <si>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</si>
  <si>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</si>
  <si>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</si>
  <si>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</si>
  <si>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</si>
  <si>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</si>
  <si>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</si>
  <si>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</si>
  <si>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</si>
  <si>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</si>
  <si>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</si>
  <si>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</si>
  <si>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</si>
  <si>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</si>
  <si>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</si>
  <si>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</si>
  <si>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</si>
  <si>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</si>
  <si>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</si>
  <si>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</si>
  <si>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</si>
  <si>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</si>
  <si>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</si>
  <si>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</si>
  <si>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</si>
  <si>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</si>
  <si>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</si>
  <si>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</si>
  <si>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</si>
  <si>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</si>
  <si>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</si>
  <si>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</si>
  <si>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</si>
  <si>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</si>
  <si>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</si>
  <si>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</si>
  <si>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</si>
  <si>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</si>
  <si>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</si>
  <si>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</si>
  <si>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</si>
  <si>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</si>
  <si>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</si>
  <si>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</si>
  <si>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</si>
  <si>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</si>
  <si>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</si>
  <si>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</si>
  <si>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</si>
  <si>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</si>
  <si>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</si>
  <si>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</si>
  <si>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</si>
  <si>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</si>
  <si>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</si>
  <si>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</si>
  <si>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</si>
  <si>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</si>
  <si>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</si>
  <si>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</si>
  <si>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</si>
  <si>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</si>
  <si>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</si>
  <si>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</si>
  <si>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</si>
  <si>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</si>
  <si>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</si>
  <si>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</si>
  <si>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</si>
  <si>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</si>
  <si>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</si>
  <si>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</si>
  <si>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</si>
  <si>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</si>
  <si>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</si>
  <si>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</si>
  <si>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</si>
  <si>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</si>
  <si>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</si>
  <si>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</si>
  <si>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</si>
  <si>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</si>
  <si>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</si>
  <si>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</si>
  <si>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</si>
  <si>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</si>
  <si>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</si>
  <si>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</si>
  <si>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</si>
  <si>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</si>
  <si>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</si>
  <si>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</si>
  <si>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</si>
  <si>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</si>
  <si>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</si>
  <si>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</si>
  <si>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</si>
  <si>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</si>
  <si>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</si>
  <si>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</si>
  <si>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</si>
  <si>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</si>
  <si>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</si>
  <si>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</si>
  <si>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</si>
  <si>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</si>
  <si>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</si>
  <si>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</si>
  <si>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</si>
  <si>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</si>
  <si>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</si>
  <si>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</si>
  <si>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</si>
  <si>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</si>
  <si>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</si>
  <si>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</si>
  <si>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</si>
  <si>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</si>
  <si>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</si>
  <si>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</si>
  <si>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</si>
  <si>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</si>
  <si>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</si>
  <si>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</si>
  <si>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</si>
  <si>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</si>
  <si>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</si>
  <si>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</si>
  <si>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</si>
  <si>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</si>
  <si>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</si>
  <si>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</si>
  <si>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</si>
  <si>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</si>
  <si>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</si>
  <si>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</si>
  <si>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</si>
  <si>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</si>
  <si>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</si>
  <si>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</si>
  <si>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</si>
  <si>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</si>
  <si>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</si>
  <si>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</si>
  <si>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</si>
  <si>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</si>
  <si>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</si>
  <si>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</si>
  <si>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</si>
  <si>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</si>
  <si>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</si>
  <si>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</si>
  <si>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</si>
  <si>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</si>
  <si>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</si>
  <si>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</si>
  <si>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</si>
  <si>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</si>
  <si>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</si>
  <si>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</si>
  <si>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</si>
  <si>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</si>
  <si>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</si>
  <si>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</si>
  <si>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</si>
  <si>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</si>
  <si>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</si>
  <si>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</si>
  <si>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</si>
  <si>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</si>
  <si>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</si>
  <si>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</si>
  <si>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</si>
  <si>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</si>
  <si>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</si>
  <si>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</si>
  <si>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</si>
  <si>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</si>
  <si>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</si>
  <si>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</si>
  <si>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</si>
  <si>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</si>
  <si>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</si>
  <si>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</si>
  <si>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</si>
  <si>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</si>
  <si>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</si>
  <si>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</si>
  <si>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</si>
  <si>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</si>
  <si>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</si>
  <si>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</si>
  <si>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</si>
  <si>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</si>
  <si>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</si>
  <si>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</si>
  <si>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</si>
  <si>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</si>
  <si>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</si>
  <si>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</si>
  <si>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</si>
  <si>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</si>
  <si>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</si>
  <si>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</si>
  <si>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</si>
  <si>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</si>
  <si>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</si>
  <si>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</si>
  <si>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</si>
  <si>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</si>
  <si>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</si>
  <si>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</si>
  <si>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</si>
  <si>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</si>
  <si>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</si>
  <si>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</si>
  <si>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</si>
  <si>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</si>
  <si>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</si>
  <si>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</si>
  <si>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</si>
  <si>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</si>
  <si>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</si>
  <si>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</si>
  <si>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</si>
  <si>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</si>
  <si>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</si>
  <si>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</si>
  <si>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</si>
  <si>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</si>
  <si>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</si>
  <si>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</si>
  <si>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</si>
  <si>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</si>
  <si>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</si>
  <si>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</si>
  <si>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</si>
  <si>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</si>
  <si>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</si>
  <si>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</si>
  <si>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</si>
  <si>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</si>
  <si>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</si>
  <si>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</si>
  <si>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</si>
  <si>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</si>
  <si>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</si>
  <si>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</si>
  <si>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</si>
  <si>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</si>
  <si>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</si>
  <si>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</si>
  <si>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</si>
  <si>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</si>
  <si>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</si>
  <si>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</si>
  <si>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</si>
  <si>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</si>
  <si>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</si>
  <si>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</si>
  <si>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</si>
  <si>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</si>
  <si>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</si>
  <si>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</si>
  <si>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</si>
  <si>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</si>
  <si>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</si>
  <si>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</si>
  <si>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</si>
  <si>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</si>
  <si>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</si>
  <si>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</si>
  <si>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</si>
  <si>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</si>
  <si>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</si>
  <si>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</si>
  <si>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</si>
  <si>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</si>
  <si>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</si>
  <si>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</si>
  <si>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</si>
  <si>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</si>
  <si>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</si>
  <si>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</si>
  <si>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</si>
  <si>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</si>
  <si>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</si>
  <si>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</si>
  <si>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</si>
  <si>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</si>
  <si>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</si>
  <si>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</si>
  <si>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</si>
  <si>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</si>
  <si>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</si>
  <si>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</si>
  <si>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</si>
  <si>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</si>
  <si>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</si>
  <si>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</si>
  <si>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</si>
  <si>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</si>
  <si>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</si>
  <si>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</si>
  <si>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</si>
  <si>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</si>
  <si>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</si>
  <si>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</si>
  <si>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</si>
  <si>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</si>
  <si>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</si>
  <si>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</si>
  <si>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</si>
  <si>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</si>
  <si>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</si>
  <si>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</si>
  <si>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</si>
  <si>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</si>
  <si>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</si>
  <si>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</si>
  <si>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</si>
  <si>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</si>
  <si>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</si>
  <si>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</si>
  <si>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</si>
  <si>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</si>
  <si>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</si>
  <si>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</si>
  <si>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</si>
  <si>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</si>
  <si>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</si>
  <si>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</si>
  <si>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</si>
  <si>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</si>
  <si>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</si>
  <si>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</si>
  <si>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</si>
  <si>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</si>
  <si>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</si>
  <si>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</si>
  <si>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</si>
  <si>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</si>
  <si>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</si>
  <si>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</si>
  <si>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</si>
  <si>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</si>
  <si>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</si>
  <si>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</si>
  <si>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</si>
  <si>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</si>
  <si>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</si>
  <si>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</si>
  <si>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</si>
  <si>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</si>
  <si>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</si>
  <si>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</si>
  <si>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</si>
  <si>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</si>
  <si>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</si>
  <si>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</si>
  <si>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</si>
  <si>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</si>
  <si>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</si>
  <si>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</si>
  <si>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</si>
  <si>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</si>
  <si>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</si>
  <si>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</si>
  <si>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</si>
  <si>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</si>
  <si>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</si>
  <si>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</si>
  <si>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</si>
  <si>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</si>
  <si>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</si>
  <si>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</si>
  <si>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</si>
  <si>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</si>
  <si>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</si>
  <si>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</si>
  <si>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</si>
  <si>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</si>
  <si>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</si>
  <si>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</si>
  <si>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</si>
  <si>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</si>
  <si>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</si>
  <si>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</si>
  <si>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</si>
  <si>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</si>
  <si>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</si>
  <si>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</si>
  <si>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</si>
  <si>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</si>
  <si>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</si>
  <si>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</si>
  <si>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</si>
  <si>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</si>
  <si>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</si>
  <si>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</si>
  <si>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</si>
  <si>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</si>
  <si>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</si>
  <si>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</si>
  <si>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</si>
  <si>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</si>
  <si>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</si>
  <si>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</si>
  <si>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</si>
  <si>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</si>
  <si>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</si>
  <si>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</si>
  <si>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</si>
  <si>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</si>
  <si>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</si>
  <si>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</si>
  <si>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</si>
  <si>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</si>
  <si>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</si>
  <si>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</si>
  <si>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</si>
  <si>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</si>
  <si>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</si>
  <si>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</si>
  <si>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</si>
  <si>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</si>
  <si>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</si>
  <si>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</si>
  <si>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</si>
  <si>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</si>
  <si>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</si>
  <si>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</si>
  <si>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</si>
  <si>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</si>
  <si>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</si>
  <si>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</si>
  <si>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</si>
  <si>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</si>
  <si>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</si>
  <si>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</si>
  <si>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</si>
  <si>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</si>
  <si>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</si>
  <si>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</si>
  <si>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</si>
  <si>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</si>
  <si>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</si>
  <si>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</si>
  <si>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</si>
  <si>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</si>
  <si>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</si>
  <si>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</si>
  <si>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</si>
  <si>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</si>
  <si>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</si>
  <si>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</si>
  <si>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</si>
  <si>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</si>
  <si>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</si>
  <si>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</si>
  <si>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</si>
  <si>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</si>
  <si>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</si>
  <si>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</si>
  <si>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</si>
  <si>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</si>
  <si>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</si>
  <si>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</si>
  <si>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</si>
  <si>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</si>
  <si>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</si>
  <si>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</si>
  <si>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</si>
  <si>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</si>
  <si>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</si>
  <si>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</si>
  <si>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</si>
  <si>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</si>
  <si>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</si>
  <si>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</si>
  <si>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</si>
  <si>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</si>
  <si>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</si>
  <si>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</si>
  <si>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</si>
  <si>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</si>
  <si>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</si>
  <si>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</si>
  <si>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</si>
  <si>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</si>
  <si>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</si>
  <si>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</si>
  <si>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</si>
  <si>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</si>
  <si>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</si>
  <si>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</si>
  <si>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</si>
  <si>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</si>
  <si>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</si>
  <si>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</si>
  <si>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</si>
  <si>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</si>
  <si>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</si>
  <si>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</si>
  <si>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</si>
  <si>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</si>
  <si>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</si>
  <si>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</si>
  <si>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</si>
  <si>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</si>
  <si>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</si>
  <si>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</si>
  <si>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</si>
  <si>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</si>
  <si>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</si>
  <si>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</si>
  <si>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</si>
  <si>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</si>
  <si>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</si>
  <si>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</si>
  <si>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</si>
  <si>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</si>
  <si>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</si>
  <si>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</si>
  <si>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</si>
  <si>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</si>
  <si>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</si>
  <si>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</si>
  <si>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</si>
  <si>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</si>
  <si>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</si>
  <si>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</si>
  <si>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</si>
  <si>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</si>
  <si>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</si>
  <si>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</si>
  <si>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</si>
  <si>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</si>
  <si>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</si>
  <si>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</si>
  <si>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</si>
  <si>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</si>
  <si>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</si>
  <si>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</si>
  <si>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</si>
  <si>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</si>
  <si>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</si>
  <si>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</si>
  <si>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</si>
  <si>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</si>
  <si>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</si>
  <si>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</si>
  <si>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</si>
  <si>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</si>
  <si>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</si>
  <si>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</si>
  <si>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</si>
  <si>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</si>
  <si>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</si>
  <si>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</si>
  <si>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</si>
  <si>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</si>
  <si>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</si>
  <si>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</si>
  <si>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</si>
  <si>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</si>
  <si>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</si>
  <si>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</si>
  <si>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</si>
  <si>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</si>
  <si>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</si>
  <si>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</si>
  <si>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</si>
  <si>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</si>
  <si>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</si>
  <si>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</si>
  <si>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</si>
  <si>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</si>
  <si>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</si>
  <si>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</si>
  <si>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</si>
  <si>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</si>
  <si>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</si>
  <si>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</si>
  <si>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</si>
  <si>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</si>
  <si>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</si>
  <si>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</si>
  <si>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</si>
  <si>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</si>
  <si>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</si>
  <si>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</si>
  <si>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</si>
  <si>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</si>
  <si>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</si>
  <si>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</si>
  <si>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</si>
  <si>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</si>
  <si>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</si>
  <si>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</si>
  <si>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</si>
  <si>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</si>
  <si>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</si>
  <si>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</si>
  <si>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</si>
  <si>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</si>
  <si>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</si>
  <si>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</si>
  <si>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</si>
  <si>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</si>
  <si>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</si>
  <si>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</si>
  <si>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</si>
  <si>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</si>
  <si>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</si>
  <si>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</si>
  <si>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</si>
  <si>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</si>
  <si>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</si>
  <si>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</si>
  <si>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</si>
  <si>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</si>
  <si>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</si>
  <si>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</si>
  <si>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</si>
  <si>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</si>
  <si>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</si>
  <si>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</si>
  <si>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</si>
  <si>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</si>
  <si>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</si>
  <si>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</si>
  <si>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</si>
  <si>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</si>
  <si>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</si>
  <si>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</si>
  <si>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</si>
  <si>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</si>
  <si>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</si>
  <si>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</si>
  <si>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</si>
  <si>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</si>
  <si>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</si>
  <si>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</si>
  <si>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</si>
  <si>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</si>
  <si>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</si>
  <si>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</si>
  <si>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</si>
  <si>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</si>
  <si>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</si>
  <si>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</si>
  <si>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</si>
  <si>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</si>
  <si>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</si>
  <si>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</si>
  <si>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</si>
  <si>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</si>
  <si>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</si>
  <si>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</si>
  <si>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</si>
  <si>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</si>
  <si>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</si>
  <si>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</si>
  <si>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</si>
  <si>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</si>
  <si>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</si>
  <si>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</si>
  <si>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</si>
  <si>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</si>
  <si>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</si>
  <si>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</si>
  <si>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</si>
  <si>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</si>
  <si>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</si>
  <si>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</si>
  <si>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</si>
  <si>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</si>
  <si>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</si>
  <si>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</si>
  <si>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</si>
  <si>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</si>
  <si>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</si>
  <si>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</si>
  <si>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</si>
  <si>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</si>
  <si>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</si>
  <si>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</si>
  <si>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</si>
  <si>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</si>
  <si>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</si>
  <si>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</si>
  <si>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</si>
  <si>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</si>
  <si>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</si>
  <si>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</si>
  <si>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</si>
  <si>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</si>
  <si>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</si>
  <si>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</si>
  <si>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</si>
  <si>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</si>
  <si>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</si>
  <si>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</si>
  <si>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</si>
  <si>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</si>
  <si>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</si>
  <si>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</si>
  <si>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</si>
  <si>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</si>
  <si>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</si>
  <si>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</si>
  <si>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</si>
  <si>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</si>
  <si>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</si>
  <si>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</si>
  <si>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</si>
  <si>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</si>
  <si>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</si>
  <si>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</si>
  <si>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</si>
  <si>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</si>
  <si>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</si>
  <si>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</si>
  <si>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</si>
  <si>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</si>
  <si>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</si>
  <si>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</si>
  <si>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</si>
  <si>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</si>
  <si>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</si>
  <si>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</si>
  <si>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</si>
  <si>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</si>
  <si>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</si>
  <si>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</si>
  <si>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</si>
  <si>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</si>
  <si>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</si>
  <si>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</si>
  <si>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</si>
  <si>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</si>
  <si>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</si>
  <si>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</si>
  <si>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</si>
  <si>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</si>
  <si>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</si>
  <si>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</si>
  <si>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</si>
  <si>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</si>
  <si>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</si>
  <si>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</si>
  <si>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</si>
  <si>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</si>
  <si>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</si>
  <si>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</si>
  <si>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</si>
  <si>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</si>
  <si>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</si>
  <si>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</si>
  <si>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</si>
  <si>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</si>
  <si>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</si>
  <si>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</si>
  <si>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</si>
  <si>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</si>
  <si>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</si>
  <si>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</si>
  <si>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</si>
  <si>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</si>
  <si>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</si>
  <si>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</si>
  <si>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</si>
  <si>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</si>
  <si>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</si>
  <si>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</si>
  <si>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</si>
  <si>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</si>
  <si>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</si>
  <si>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</si>
  <si>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</si>
  <si>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</si>
  <si>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</si>
  <si>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</si>
  <si>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</si>
  <si>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</si>
  <si>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</si>
  <si>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</si>
  <si>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</si>
  <si>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</si>
  <si>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</si>
  <si>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</si>
  <si>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</si>
  <si>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</si>
  <si>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</si>
  <si>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</si>
  <si>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</si>
  <si>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</si>
  <si>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</si>
  <si>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</si>
  <si>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</si>
  <si>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</si>
  <si>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</si>
  <si>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</si>
  <si>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</si>
  <si>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</si>
  <si>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</si>
  <si>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</si>
  <si>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</si>
  <si>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</si>
  <si>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</si>
  <si>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</si>
  <si>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</si>
  <si>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</si>
  <si>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</si>
  <si>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</si>
  <si>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</si>
  <si>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</si>
  <si>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</si>
  <si>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</si>
  <si>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</si>
  <si>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</si>
  <si>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</si>
  <si>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</si>
  <si>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</si>
  <si>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</si>
  <si>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</si>
  <si>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</si>
  <si>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</si>
  <si>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</si>
  <si>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</si>
  <si>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</si>
  <si>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</si>
  <si>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</si>
  <si>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</si>
  <si>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</si>
  <si>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</si>
  <si>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</si>
  <si>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</si>
  <si>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</si>
  <si>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</si>
  <si>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</si>
  <si>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</si>
  <si>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</si>
  <si>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</si>
  <si>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</si>
  <si>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</si>
  <si>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</si>
  <si>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</si>
  <si>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</si>
  <si>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</si>
  <si>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</si>
  <si>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</si>
  <si>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</si>
  <si>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</si>
  <si>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</si>
  <si>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</si>
  <si>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</si>
  <si>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</si>
  <si>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</si>
  <si>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</si>
  <si>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</si>
  <si>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</si>
  <si>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</si>
  <si>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</si>
  <si>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</si>
  <si>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</si>
  <si>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</si>
  <si>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</si>
  <si>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</si>
  <si>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</si>
  <si>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</si>
  <si>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</si>
  <si>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</si>
  <si>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</si>
  <si>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</si>
  <si>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</si>
  <si>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</si>
  <si>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</si>
  <si>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</si>
  <si>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</si>
  <si>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</si>
  <si>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</si>
  <si>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</si>
  <si>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</si>
  <si>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</si>
  <si>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</si>
  <si>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</si>
  <si>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</si>
  <si>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</si>
  <si>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</si>
  <si>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</si>
  <si>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</si>
  <si>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</si>
  <si>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</si>
  <si>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</si>
  <si>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</si>
  <si>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</si>
  <si>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</si>
  <si>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</si>
  <si>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</si>
  <si>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</si>
  <si>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</si>
  <si>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</si>
  <si>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</si>
  <si>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</si>
  <si>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</si>
  <si>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</si>
  <si>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</si>
  <si>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</si>
  <si>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</si>
  <si>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</si>
  <si>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</si>
  <si>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</si>
  <si>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</si>
  <si>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</si>
  <si>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</si>
  <si>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</si>
  <si>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</si>
  <si>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</si>
  <si>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</si>
  <si>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</si>
  <si>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</si>
  <si>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</si>
  <si>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</si>
  <si>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</si>
  <si>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</si>
  <si>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</si>
  <si>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</si>
  <si>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</si>
  <si>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</si>
  <si>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</si>
  <si>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</si>
  <si>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</si>
  <si>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</si>
  <si>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</si>
  <si>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</si>
  <si>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</si>
  <si>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</si>
  <si>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</si>
  <si>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</si>
  <si>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</si>
  <si>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</si>
  <si>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</si>
  <si>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</si>
  <si>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</si>
  <si>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</si>
  <si>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</si>
  <si>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</si>
  <si>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</si>
  <si>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</si>
  <si>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</si>
  <si>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</si>
  <si>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</si>
  <si>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</si>
  <si>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</si>
  <si>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</si>
  <si>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</si>
  <si>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</si>
  <si>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</si>
  <si>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</si>
  <si>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</si>
  <si>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</si>
  <si>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</si>
  <si>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</si>
  <si>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</si>
  <si>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</si>
  <si>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</si>
  <si>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</si>
  <si>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</si>
  <si>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</si>
  <si>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</si>
  <si>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</si>
  <si>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</si>
  <si>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</si>
  <si>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</si>
  <si>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</si>
  <si>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</si>
  <si>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</si>
  <si>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</si>
  <si>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</si>
  <si>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</si>
  <si>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</si>
  <si>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</si>
  <si>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</si>
  <si>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</si>
  <si>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</si>
  <si>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</si>
  <si>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</si>
  <si>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</si>
  <si>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</si>
  <si>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</si>
  <si>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</si>
  <si>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</si>
  <si>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</si>
  <si>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</si>
  <si>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</si>
  <si>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</si>
  <si>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</si>
  <si>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</si>
  <si>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</si>
  <si>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</si>
  <si>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</si>
  <si>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</si>
  <si>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</si>
  <si>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</si>
  <si>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</si>
  <si>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</si>
  <si>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</si>
  <si>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</si>
  <si>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</si>
  <si>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</si>
  <si>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</si>
  <si>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</si>
  <si>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</si>
  <si>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</si>
  <si>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</si>
  <si>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</si>
  <si>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</si>
  <si>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</si>
  <si>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</si>
  <si>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</si>
  <si>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</si>
  <si>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</si>
  <si>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</si>
  <si>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</si>
  <si>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</si>
  <si>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</si>
  <si>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</si>
  <si>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</si>
  <si>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</si>
  <si>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</si>
  <si>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</si>
  <si>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</si>
  <si>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</si>
  <si>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</si>
  <si>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</si>
  <si>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</si>
  <si>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</si>
  <si>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</si>
  <si>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</si>
  <si>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</si>
  <si>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</si>
  <si>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</si>
  <si>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</si>
  <si>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</si>
  <si>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</si>
  <si>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</si>
  <si>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</si>
  <si>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</si>
  <si>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</si>
  <si>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</si>
  <si>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</si>
  <si>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</si>
  <si>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</si>
  <si>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</si>
  <si>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</si>
  <si>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</si>
  <si>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</si>
  <si>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</si>
  <si>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</si>
  <si>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</si>
  <si>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</si>
  <si>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</si>
  <si>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</si>
  <si>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</si>
  <si>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</si>
  <si>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</si>
  <si>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</si>
  <si>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</si>
  <si>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</si>
  <si>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</si>
  <si>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</si>
  <si>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</si>
  <si>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</si>
  <si>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</si>
  <si>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</si>
  <si>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</si>
  <si>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</si>
  <si>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</si>
  <si>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</si>
  <si>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</si>
  <si>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</si>
  <si>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</si>
  <si>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</si>
  <si>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</si>
  <si>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</si>
  <si>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</si>
  <si>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</si>
  <si>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</si>
  <si>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</si>
  <si>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</si>
  <si>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</si>
  <si>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</si>
  <si>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</si>
  <si>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</si>
  <si>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</si>
  <si>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</si>
  <si>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</si>
  <si>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</si>
  <si>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</si>
  <si>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</si>
  <si>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</si>
  <si>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</si>
  <si>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</si>
  <si>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</si>
  <si>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</si>
  <si>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</si>
  <si>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</si>
  <si>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</si>
  <si>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</si>
  <si>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</si>
  <si>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</si>
  <si>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</si>
  <si>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</si>
  <si>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</si>
  <si>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</si>
  <si>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</si>
  <si>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</si>
  <si>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</si>
  <si>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</si>
  <si>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</si>
  <si>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</si>
  <si>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</si>
  <si>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</si>
  <si>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</si>
  <si>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</si>
  <si>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</si>
  <si>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</si>
  <si>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</si>
  <si>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</si>
  <si>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</si>
  <si>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</si>
  <si>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</si>
  <si>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</si>
  <si>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</si>
  <si>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</si>
  <si>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</si>
  <si>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</si>
  <si>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</si>
  <si>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</si>
  <si>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</si>
  <si>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</si>
  <si>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</si>
  <si>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</si>
  <si>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</si>
  <si>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</si>
  <si>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</si>
  <si>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</si>
  <si>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</si>
  <si>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</si>
  <si>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</si>
  <si>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</si>
  <si>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</si>
  <si>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</si>
  <si>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</si>
  <si>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</si>
  <si>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</si>
  <si>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</si>
  <si>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</si>
  <si>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</si>
  <si>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</si>
  <si>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</si>
  <si>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</si>
  <si>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</si>
  <si>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</si>
  <si>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</si>
  <si>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</si>
  <si>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</si>
  <si>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</si>
  <si>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</si>
  <si>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</si>
  <si>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</si>
  <si>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</si>
  <si>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</si>
  <si>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</si>
  <si>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</si>
  <si>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</si>
  <si>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</si>
  <si>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</si>
  <si>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</si>
  <si>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</si>
  <si>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</si>
  <si>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</si>
  <si>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</si>
  <si>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</si>
  <si>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</si>
  <si>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</si>
  <si>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</si>
  <si>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</si>
  <si>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</si>
  <si>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</si>
  <si>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</si>
  <si>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</si>
  <si>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</si>
  <si>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</si>
  <si>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</si>
  <si>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</si>
  <si>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</si>
  <si>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</si>
  <si>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</si>
  <si>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</si>
  <si>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</si>
  <si>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</si>
  <si>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</si>
  <si>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</si>
  <si>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</si>
  <si>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</si>
  <si>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</si>
  <si>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</si>
  <si>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</si>
  <si>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</si>
  <si>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</si>
  <si>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</si>
  <si>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</si>
  <si>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</si>
  <si>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</si>
  <si>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</si>
  <si>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</si>
  <si>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</si>
  <si>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</si>
  <si>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</si>
  <si>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</si>
  <si>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</si>
  <si>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</si>
  <si>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</si>
  <si>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</si>
  <si>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</si>
  <si>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</si>
  <si>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</si>
  <si>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</si>
  <si>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</si>
  <si>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</si>
  <si>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</si>
  <si>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</si>
  <si>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</si>
  <si>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</si>
  <si>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</si>
  <si>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</si>
  <si>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</si>
  <si>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</si>
  <si>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</si>
  <si>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</si>
  <si>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</si>
  <si>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</si>
  <si>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</si>
  <si>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</si>
  <si>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</si>
  <si>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</si>
  <si>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</si>
  <si>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</si>
  <si>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</si>
  <si>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</si>
  <si>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</si>
  <si>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</si>
  <si>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</si>
  <si>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</si>
  <si>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</si>
  <si>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</si>
  <si>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</si>
  <si>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</si>
  <si>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</si>
  <si>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</si>
  <si>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</si>
  <si>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</si>
  <si>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</si>
  <si>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</si>
  <si>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</si>
  <si>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</si>
  <si>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</si>
  <si>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</si>
  <si>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</si>
  <si>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</si>
  <si>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</si>
  <si>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</si>
  <si>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</si>
  <si>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</si>
  <si>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</si>
  <si>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</si>
  <si>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</si>
  <si>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</si>
  <si>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</si>
  <si>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</si>
  <si>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</si>
  <si>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</si>
  <si>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</si>
  <si>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</si>
  <si>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</si>
  <si>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</si>
  <si>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</si>
  <si>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</si>
  <si>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</si>
  <si>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</si>
  <si>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</si>
  <si>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</si>
  <si>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</si>
  <si>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</si>
  <si>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</si>
  <si>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</si>
  <si>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</si>
  <si>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</si>
  <si>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</si>
  <si>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</si>
  <si>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</si>
  <si>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</si>
  <si>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</si>
  <si>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</si>
  <si>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</si>
  <si>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</si>
  <si>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</si>
  <si>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</si>
  <si>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</si>
  <si>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</si>
  <si>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</si>
  <si>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</si>
  <si>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</si>
  <si>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</si>
  <si>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</si>
  <si>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</si>
  <si>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</si>
  <si>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</si>
  <si>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</si>
  <si>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</si>
  <si>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</si>
  <si>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</si>
  <si>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</si>
  <si>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</si>
  <si>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</si>
  <si>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</si>
  <si>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</si>
  <si>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</si>
  <si>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</si>
  <si>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</si>
  <si>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</si>
  <si>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</si>
  <si>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</si>
  <si>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</si>
  <si>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</si>
  <si>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</si>
  <si>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</si>
  <si>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</si>
  <si>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</si>
  <si>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</si>
  <si>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</si>
  <si>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</si>
  <si>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</si>
  <si>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</si>
  <si>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</si>
  <si>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</si>
  <si>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</si>
  <si>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</si>
  <si>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</si>
  <si>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</si>
  <si>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</si>
  <si>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</si>
  <si>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</si>
  <si>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</si>
  <si>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</si>
  <si>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</si>
  <si>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</si>
  <si>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</si>
  <si>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</si>
  <si>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</si>
  <si>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</si>
  <si>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</si>
  <si>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</si>
  <si>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</si>
  <si>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</si>
  <si>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</si>
  <si>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</si>
  <si>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</si>
  <si>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</si>
  <si>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</si>
  <si>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</si>
  <si>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</si>
  <si>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</si>
  <si>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</si>
  <si>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</si>
  <si>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</si>
  <si>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</si>
  <si>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</si>
  <si>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</si>
  <si>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</si>
  <si>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</si>
  <si>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</si>
  <si>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</si>
  <si>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</si>
  <si>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</si>
  <si>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</si>
  <si>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</si>
  <si>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</si>
  <si>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</si>
  <si>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</si>
  <si>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</si>
  <si>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</si>
  <si>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</si>
  <si>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</si>
  <si>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</si>
  <si>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</si>
  <si>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</si>
  <si>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</si>
  <si>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</si>
  <si>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</si>
  <si>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</si>
  <si>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</si>
  <si>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</si>
  <si>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</si>
  <si>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</si>
  <si>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</si>
  <si>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</si>
  <si>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</si>
  <si>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</si>
  <si>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</si>
  <si>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</si>
  <si>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</si>
  <si>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</si>
  <si>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</si>
  <si>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</si>
  <si>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</si>
  <si>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</si>
  <si>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</si>
  <si>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</si>
  <si>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</si>
  <si>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</si>
  <si>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</si>
  <si>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</si>
  <si>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</si>
  <si>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</si>
  <si>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</si>
  <si>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</si>
  <si>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</si>
  <si>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</si>
  <si>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</si>
  <si>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</si>
  <si>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</si>
  <si>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</si>
  <si>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</si>
  <si>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</si>
  <si>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</si>
  <si>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</si>
  <si>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</si>
  <si>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</si>
  <si>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</si>
  <si>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</si>
  <si>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</si>
  <si>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</si>
  <si>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</si>
  <si>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</si>
  <si>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</si>
  <si>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</si>
  <si>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</si>
  <si>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</si>
  <si>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</si>
  <si>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</si>
  <si>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</si>
  <si>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</si>
  <si>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</si>
  <si>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</si>
  <si>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</si>
  <si>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</si>
  <si>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</si>
  <si>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</si>
  <si>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</si>
  <si>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</si>
  <si>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</si>
  <si>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</si>
  <si>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</si>
  <si>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</si>
  <si>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</si>
  <si>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</si>
  <si>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</si>
  <si>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</si>
  <si>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</si>
  <si>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</si>
  <si>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</si>
  <si>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</si>
  <si>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</si>
  <si>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</si>
  <si>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</si>
  <si>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</si>
  <si>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</si>
  <si>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</si>
  <si>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</si>
  <si>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</si>
  <si>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</si>
  <si>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</si>
  <si>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</si>
  <si>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</si>
  <si>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</si>
  <si>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</si>
  <si>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</si>
  <si>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</si>
  <si>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</si>
  <si>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</si>
  <si>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</si>
  <si>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</si>
  <si>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</si>
  <si>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</si>
  <si>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</si>
  <si>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</si>
  <si>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</si>
  <si>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</si>
  <si>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</si>
  <si>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</si>
  <si>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</si>
  <si>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</si>
  <si>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</si>
  <si>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</si>
  <si>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</si>
  <si>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</si>
  <si>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</si>
  <si>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</si>
  <si>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</si>
  <si>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</si>
  <si>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</si>
  <si>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</si>
  <si>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</si>
  <si>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</si>
  <si>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</si>
  <si>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</si>
  <si>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</si>
  <si>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</si>
  <si>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</si>
  <si>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</si>
  <si>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</si>
  <si>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</si>
  <si>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</si>
  <si>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</si>
  <si>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</si>
  <si>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</si>
  <si>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</si>
  <si>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</si>
  <si>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</si>
  <si>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</si>
  <si>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</si>
  <si>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</si>
  <si>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</si>
  <si>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</si>
  <si>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</si>
  <si>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</si>
  <si>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</si>
  <si>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</si>
  <si>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</si>
  <si>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</si>
  <si>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</si>
  <si>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</si>
  <si>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</si>
  <si>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</si>
  <si>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</si>
  <si>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</si>
  <si>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</si>
  <si>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</si>
  <si>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</si>
  <si>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</si>
  <si>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</si>
  <si>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</si>
  <si>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</si>
  <si>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</si>
  <si>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</si>
  <si>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</si>
  <si>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</si>
  <si>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</si>
  <si>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</si>
  <si>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</si>
  <si>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</si>
  <si>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</si>
  <si>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</si>
  <si>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</si>
  <si>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</si>
  <si>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</si>
  <si>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</si>
  <si>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</si>
  <si>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</si>
  <si>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</si>
  <si>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</si>
  <si>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</si>
  <si>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</si>
  <si>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</si>
  <si>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</si>
  <si>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</si>
  <si>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</si>
  <si>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</si>
  <si>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</si>
  <si>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</si>
  <si>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</si>
  <si>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</si>
  <si>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</si>
  <si>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</si>
  <si>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</si>
  <si>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</si>
  <si>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</si>
  <si>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</si>
  <si>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</si>
  <si>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</si>
  <si>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</si>
  <si>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</si>
  <si>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</si>
  <si>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</si>
  <si>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</si>
  <si>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</si>
  <si>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</si>
  <si>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</si>
  <si>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</si>
  <si>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</si>
  <si>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</si>
  <si>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</si>
  <si>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</si>
  <si>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</si>
  <si>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</si>
  <si>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</si>
  <si>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</si>
  <si>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</si>
  <si>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</si>
  <si>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</si>
  <si>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</si>
  <si>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</si>
  <si>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</si>
  <si>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</si>
  <si>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</si>
  <si>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</si>
  <si>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</si>
  <si>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</si>
  <si>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</si>
  <si>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</si>
  <si>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</si>
  <si>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</si>
  <si>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</si>
  <si>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</si>
  <si>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</si>
  <si>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</si>
  <si>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</si>
  <si>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</si>
  <si>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</si>
  <si>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</si>
  <si>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</si>
  <si>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</si>
  <si>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</si>
  <si>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</si>
  <si>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</si>
  <si>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</si>
  <si>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</si>
  <si>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</si>
  <si>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</si>
  <si>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</si>
  <si>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</si>
  <si>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</si>
  <si>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</si>
  <si>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</si>
  <si>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</si>
  <si>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</si>
  <si>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</si>
  <si>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</si>
  <si>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</si>
  <si>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</si>
  <si>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</si>
  <si>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</si>
  <si>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</si>
  <si>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</si>
  <si>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</si>
  <si>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</si>
  <si>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</si>
  <si>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</si>
  <si>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</si>
  <si>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</si>
  <si>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</si>
  <si>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</si>
  <si>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</si>
  <si>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</si>
  <si>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</si>
  <si>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</si>
  <si>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</si>
  <si>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</si>
  <si>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</si>
  <si>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</si>
  <si>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</si>
  <si>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</si>
  <si>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</si>
  <si>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</si>
  <si>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</si>
  <si>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</si>
  <si>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</si>
  <si>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</si>
  <si>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</si>
  <si>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</si>
  <si>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</si>
  <si>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</si>
  <si>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</si>
  <si>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</si>
  <si>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</si>
  <si>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</si>
  <si>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</si>
  <si>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</si>
  <si>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</si>
  <si>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</si>
  <si>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</si>
  <si>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</si>
  <si>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</si>
  <si>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</si>
  <si>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</si>
  <si>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</si>
  <si>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</si>
  <si>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</si>
  <si>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</si>
  <si>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</si>
  <si>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</si>
  <si>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</si>
  <si>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</si>
  <si>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</si>
  <si>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</si>
  <si>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</si>
  <si>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</si>
  <si>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</si>
  <si>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</si>
  <si>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</si>
  <si>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</si>
  <si>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</si>
  <si>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</si>
  <si>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</si>
  <si>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</si>
  <si>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</si>
  <si>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</si>
  <si>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</si>
  <si>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</si>
  <si>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</si>
  <si>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</si>
  <si>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</si>
  <si>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</si>
  <si>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</si>
  <si>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</si>
  <si>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</si>
  <si>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</si>
  <si>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</si>
  <si>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</si>
  <si>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</si>
  <si>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</si>
  <si>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</si>
  <si>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</si>
  <si>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</si>
  <si>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</si>
  <si>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</si>
  <si>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</si>
  <si>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</si>
  <si>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</si>
  <si>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</si>
  <si>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</si>
  <si>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</si>
  <si>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</si>
  <si>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</si>
  <si>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</si>
  <si>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</si>
  <si>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</si>
  <si>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</si>
  <si>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</si>
  <si>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</si>
  <si>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</si>
  <si>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</si>
  <si>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</si>
  <si>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</si>
  <si>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</si>
  <si>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</si>
  <si>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</si>
  <si>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</si>
  <si>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</si>
  <si>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</si>
  <si>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</si>
  <si>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</si>
  <si>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</si>
  <si>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</si>
  <si>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</si>
  <si>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</si>
  <si>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</si>
  <si>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</si>
  <si>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</si>
  <si>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</si>
  <si>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</si>
  <si>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</si>
  <si>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</si>
  <si>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</si>
  <si>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</si>
  <si>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</si>
  <si>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</si>
  <si>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</si>
  <si>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</si>
  <si>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</si>
  <si>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</si>
  <si>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</si>
  <si>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</si>
  <si>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</si>
  <si>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</si>
  <si>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</si>
  <si>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</si>
  <si>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</si>
  <si>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</si>
  <si>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</si>
  <si>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</si>
  <si>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</si>
  <si>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</si>
  <si>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</si>
  <si>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</si>
  <si>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</si>
  <si>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</si>
  <si>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</si>
  <si>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</si>
  <si>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</si>
  <si>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</si>
  <si>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</si>
  <si>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</si>
  <si>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</si>
  <si>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</si>
  <si>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</si>
  <si>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</si>
  <si>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</si>
  <si>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</si>
  <si>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</si>
  <si>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</si>
  <si>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</si>
  <si>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</si>
  <si>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</si>
  <si>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</si>
  <si>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</si>
  <si>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</si>
  <si>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</si>
  <si>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</si>
  <si>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</si>
  <si>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</si>
  <si>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</si>
  <si>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</si>
  <si>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</si>
  <si>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</si>
  <si>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</si>
  <si>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</si>
  <si>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</si>
  <si>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</si>
  <si>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</si>
  <si>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</si>
  <si>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</si>
  <si>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</si>
  <si>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</si>
  <si>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</si>
  <si>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</si>
  <si>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</si>
  <si>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</si>
  <si>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</si>
  <si>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</si>
  <si>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</si>
  <si>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</si>
  <si>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</si>
  <si>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</si>
  <si>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</si>
  <si>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</si>
  <si>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</si>
  <si>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</si>
  <si>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</si>
  <si>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</si>
  <si>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</si>
  <si>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</si>
  <si>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</si>
  <si>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</si>
  <si>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</si>
  <si>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</si>
  <si>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</si>
  <si>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</si>
  <si>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</si>
  <si>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</si>
  <si>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</si>
  <si>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</si>
  <si>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</si>
  <si>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</si>
  <si>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</si>
  <si>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</si>
  <si>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</si>
  <si>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</si>
  <si>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</si>
  <si>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</si>
  <si>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</si>
  <si>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</si>
  <si>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</si>
  <si>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</si>
  <si>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</si>
  <si>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</si>
  <si>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</si>
  <si>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</si>
  <si>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</si>
  <si>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</si>
  <si>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</si>
  <si>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</si>
  <si>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</si>
  <si>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</si>
  <si>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</si>
  <si>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</si>
  <si>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</si>
  <si>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</si>
  <si>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</si>
  <si>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</si>
  <si>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</si>
  <si>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</si>
  <si>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</si>
  <si>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</si>
  <si>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</si>
  <si>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</si>
  <si>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</si>
  <si>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</si>
  <si>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</si>
  <si>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</si>
  <si>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</si>
  <si>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</si>
  <si>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</si>
  <si>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</si>
  <si>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</si>
  <si>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</si>
  <si>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</si>
  <si>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</si>
  <si>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</si>
  <si>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</si>
  <si>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</si>
  <si>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</si>
  <si>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</si>
  <si>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</si>
  <si>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</si>
  <si>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</si>
  <si>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</si>
  <si>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</si>
  <si>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</si>
  <si>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</si>
  <si>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</si>
  <si>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</si>
  <si>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</si>
  <si>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</si>
  <si>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</si>
  <si>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</si>
  <si>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</si>
  <si>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</si>
  <si>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</si>
  <si>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</si>
  <si>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</si>
  <si>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</si>
  <si>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</si>
  <si>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</si>
  <si>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</si>
  <si>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</si>
  <si>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</si>
  <si>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</si>
  <si>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</si>
  <si>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</si>
  <si>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</si>
  <si>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</si>
  <si>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</si>
  <si>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</si>
  <si>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</si>
  <si>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</si>
  <si>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</si>
  <si>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</si>
  <si>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</si>
  <si>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</si>
  <si>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</si>
  <si>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</si>
  <si>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</si>
  <si>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</si>
  <si>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</si>
  <si>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</si>
  <si>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</si>
  <si>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</si>
  <si>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</si>
  <si>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</si>
  <si>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</si>
  <si>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</si>
  <si>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</si>
  <si>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</si>
  <si>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</si>
  <si>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</si>
  <si>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</si>
  <si>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</si>
  <si>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</si>
  <si>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</si>
  <si>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</si>
  <si>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</si>
  <si>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</si>
  <si>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</si>
  <si>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</si>
  <si>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</si>
  <si>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</si>
  <si>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</si>
  <si>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</si>
  <si>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</si>
  <si>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</si>
  <si>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</si>
  <si>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</si>
  <si>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</si>
  <si>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</si>
  <si>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</si>
  <si>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</si>
  <si>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</si>
  <si>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</si>
  <si>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</si>
  <si>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</si>
  <si>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</si>
  <si>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</si>
  <si>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</si>
  <si>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</si>
  <si>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</si>
  <si>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</si>
  <si>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</si>
  <si>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</si>
  <si>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</si>
  <si>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</si>
  <si>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</si>
  <si>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</si>
  <si>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</si>
  <si>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</si>
  <si>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</si>
  <si>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</si>
  <si>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</si>
  <si>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</si>
  <si>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</si>
  <si>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</si>
  <si>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</si>
  <si>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</si>
  <si>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</si>
  <si>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</si>
  <si>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</si>
  <si>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</si>
  <si>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</si>
  <si>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</si>
  <si>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</si>
  <si>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</si>
  <si>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</si>
  <si>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</si>
  <si>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</si>
  <si>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</si>
  <si>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</si>
  <si>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</si>
  <si>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</si>
  <si>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</si>
  <si>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</si>
  <si>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</si>
  <si>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</si>
  <si>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</si>
  <si>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</si>
  <si>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</si>
  <si>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</si>
  <si>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</si>
  <si>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</si>
  <si>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</si>
  <si>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</si>
  <si>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</si>
  <si>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</si>
  <si>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</si>
  <si>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</si>
  <si>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</si>
  <si>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</si>
  <si>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</si>
  <si>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</si>
  <si>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</si>
  <si>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</si>
  <si>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</si>
  <si>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</si>
  <si>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</si>
  <si>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</si>
  <si>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</si>
  <si>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</si>
  <si>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</si>
  <si>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</si>
  <si>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</si>
  <si>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</si>
  <si>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</si>
  <si>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</si>
  <si>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</si>
  <si>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</si>
  <si>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</si>
  <si>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</si>
  <si>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</si>
  <si>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</si>
  <si>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</si>
  <si>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</si>
  <si>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</si>
  <si>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</si>
  <si>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</si>
  <si>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</si>
  <si>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</si>
  <si>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</si>
  <si>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</si>
  <si>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</si>
  <si>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</si>
  <si>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</si>
  <si>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</si>
  <si>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</si>
  <si>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</si>
  <si>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</si>
  <si>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</si>
  <si>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</si>
  <si>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</si>
  <si>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</si>
  <si>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</si>
  <si>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</si>
  <si>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</si>
  <si>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</si>
  <si>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</si>
  <si>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</si>
  <si>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</si>
  <si>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</si>
  <si>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</si>
  <si>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</si>
  <si>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</si>
  <si>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</si>
  <si>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</si>
  <si>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</si>
  <si>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</si>
  <si>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</si>
  <si>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</si>
  <si>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</si>
  <si>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</si>
  <si>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</si>
  <si>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</si>
  <si>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</si>
  <si>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</si>
  <si>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</si>
  <si>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</si>
  <si>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</si>
  <si>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</si>
  <si>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</si>
  <si>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</si>
  <si>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</si>
  <si>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</si>
  <si>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</si>
  <si>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</si>
  <si>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</si>
  <si>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</si>
  <si>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</si>
  <si>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</si>
  <si>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</si>
  <si>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</si>
  <si>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</si>
  <si>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</si>
  <si>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</si>
  <si>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</si>
  <si>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</si>
  <si>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</si>
  <si>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</si>
  <si>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</si>
  <si>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</si>
  <si>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</si>
  <si>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</si>
  <si>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</si>
  <si>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</si>
  <si>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</si>
  <si>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</si>
  <si>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</si>
  <si>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</si>
  <si>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</si>
  <si>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</si>
  <si>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</si>
  <si>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</si>
  <si>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</si>
  <si>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</si>
  <si>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</si>
  <si>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</si>
  <si>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</si>
  <si>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</si>
  <si>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</si>
  <si>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</si>
  <si>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</si>
  <si>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</si>
  <si>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</si>
  <si>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</si>
  <si>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</si>
  <si>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</si>
  <si>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</si>
  <si>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</si>
  <si>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</si>
  <si>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</si>
  <si>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</si>
  <si>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</si>
  <si>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</si>
  <si>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</si>
  <si>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</si>
  <si>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</si>
  <si>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</si>
  <si>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</si>
  <si>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</si>
  <si>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</si>
  <si>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</si>
  <si>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</si>
  <si>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</si>
  <si>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</si>
  <si>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</si>
  <si>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</si>
  <si>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</si>
  <si>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</si>
  <si>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</si>
  <si>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</si>
  <si>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</si>
  <si>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</si>
  <si>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</si>
  <si>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</si>
  <si>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</si>
  <si>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</si>
  <si>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</si>
  <si>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</si>
  <si>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</si>
  <si>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</si>
  <si>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</si>
  <si>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</si>
  <si>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</si>
  <si>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</si>
  <si>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</si>
  <si>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</si>
  <si>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</si>
  <si>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</si>
  <si>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</si>
  <si>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</si>
  <si>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</si>
  <si>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</si>
  <si>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</si>
  <si>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</si>
  <si>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</si>
  <si>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</si>
  <si>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</si>
  <si>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</si>
  <si>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</si>
  <si>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</si>
  <si>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</si>
  <si>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</si>
  <si>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</si>
  <si>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</si>
  <si>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</si>
  <si>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</si>
  <si>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</si>
  <si>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</si>
  <si>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</si>
  <si>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</si>
  <si>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</si>
  <si>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</si>
  <si>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</si>
  <si>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</si>
  <si>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</si>
  <si>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</si>
  <si>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</si>
  <si>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</si>
  <si>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</si>
  <si>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</si>
  <si>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</si>
  <si>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</si>
  <si>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</si>
  <si>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</si>
  <si>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</si>
  <si>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</si>
  <si>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</si>
  <si>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</si>
  <si>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</si>
  <si>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</si>
  <si>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</si>
  <si>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</si>
  <si>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</si>
  <si>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</si>
  <si>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</si>
  <si>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</si>
  <si>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</si>
  <si>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</si>
  <si>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</si>
  <si>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</si>
  <si>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</si>
  <si>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</si>
  <si>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</si>
  <si>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</si>
  <si>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</si>
  <si>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</si>
  <si>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</si>
  <si>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</si>
  <si>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</si>
  <si>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</si>
  <si>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</si>
  <si>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</si>
  <si>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</si>
  <si>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</si>
  <si>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</si>
  <si>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</si>
  <si>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</si>
  <si>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</si>
  <si>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</si>
  <si>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</si>
  <si>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</si>
  <si>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</si>
  <si>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</si>
  <si>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</si>
  <si>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</si>
  <si>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</si>
  <si>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</si>
  <si>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</si>
  <si>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</si>
  <si>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</si>
  <si>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</si>
  <si>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</si>
  <si>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</si>
  <si>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</si>
  <si>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</si>
  <si>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</si>
  <si>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</si>
  <si>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</si>
  <si>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</si>
  <si>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</si>
  <si>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</si>
  <si>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</si>
  <si>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</si>
  <si>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</si>
  <si>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</si>
  <si>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</si>
  <si>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</si>
  <si>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</si>
  <si>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</si>
  <si>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</si>
  <si>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</si>
  <si>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</si>
  <si>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</si>
  <si>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</si>
  <si>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</si>
  <si>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</si>
  <si>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</si>
  <si>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</si>
  <si>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</si>
  <si>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</si>
  <si>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</si>
  <si>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</si>
  <si>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</si>
  <si>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</si>
  <si>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</si>
  <si>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</si>
  <si>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</si>
  <si>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</si>
  <si>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</si>
  <si>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</si>
  <si>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</si>
  <si>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</si>
  <si>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</si>
  <si>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</si>
  <si>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</si>
  <si>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</si>
  <si>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</si>
  <si>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</si>
  <si>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</si>
  <si>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</si>
  <si>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</si>
  <si>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</si>
  <si>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</si>
  <si>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</si>
  <si>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</si>
  <si>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</si>
  <si>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</si>
  <si>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</si>
  <si>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</si>
  <si>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</si>
  <si>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</si>
  <si>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</si>
  <si>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</si>
  <si>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</si>
  <si>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</si>
  <si>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</si>
  <si>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</si>
  <si>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</si>
  <si>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</si>
  <si>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</si>
  <si>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</si>
  <si>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</si>
  <si>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</si>
  <si>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</si>
  <si>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</si>
  <si>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</si>
  <si>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</si>
  <si>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</si>
  <si>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</si>
  <si>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</si>
  <si>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</si>
  <si>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</si>
  <si>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</si>
  <si>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</si>
  <si>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</si>
  <si>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</si>
  <si>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</si>
  <si>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</si>
  <si>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</si>
  <si>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</si>
  <si>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</si>
  <si>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</si>
  <si>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</si>
  <si>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</si>
  <si>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</si>
  <si>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</si>
  <si>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</si>
  <si>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</si>
  <si>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</si>
  <si>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</si>
  <si>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</si>
  <si>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</si>
  <si>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</si>
  <si>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</si>
  <si>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</si>
  <si>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</si>
  <si>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</si>
  <si>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</si>
  <si>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</si>
  <si>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</si>
  <si>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</si>
  <si>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</si>
  <si>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</si>
  <si>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</si>
  <si>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</si>
  <si>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</si>
  <si>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</si>
  <si>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</si>
  <si>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</si>
  <si>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</si>
  <si>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</si>
  <si>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</si>
  <si>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</si>
  <si>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</si>
  <si>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</si>
  <si>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</si>
  <si>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</si>
  <si>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</si>
  <si>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</si>
  <si>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</si>
  <si>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</si>
  <si>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</si>
  <si>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</si>
  <si>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</si>
  <si>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</si>
  <si>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</si>
  <si>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</si>
  <si>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</si>
  <si>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</si>
  <si>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</si>
  <si>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</si>
  <si>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</si>
  <si>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</si>
  <si>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</si>
  <si>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</si>
  <si>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</si>
  <si>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</si>
  <si>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</si>
  <si>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</si>
  <si>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</si>
  <si>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</si>
  <si>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</si>
  <si>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</si>
  <si>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</si>
  <si>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</si>
  <si>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</si>
  <si>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</si>
  <si>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</si>
  <si>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</si>
  <si>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</si>
  <si>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</si>
  <si>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</si>
  <si>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</si>
  <si>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</si>
  <si>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</si>
  <si>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</si>
  <si>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</si>
  <si>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</si>
  <si>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</si>
  <si>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</si>
  <si>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</si>
  <si>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</si>
  <si>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</si>
  <si>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</si>
  <si>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</si>
  <si>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</si>
  <si>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</si>
  <si>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</si>
  <si>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</si>
  <si>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</si>
  <si>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</si>
  <si>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</si>
  <si>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</si>
  <si>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</si>
  <si>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</si>
  <si>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</si>
  <si>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</si>
  <si>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</si>
  <si>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</si>
  <si>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</si>
  <si>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</si>
  <si>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</si>
  <si>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</si>
  <si>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</si>
  <si>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</si>
  <si>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</si>
  <si>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</si>
  <si>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</si>
  <si>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</si>
  <si>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</si>
  <si>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</si>
  <si>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</si>
  <si>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</si>
  <si>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</si>
  <si>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</si>
  <si>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</si>
  <si>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</si>
  <si>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</si>
  <si>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</si>
  <si>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</si>
  <si>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</si>
  <si>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</si>
  <si>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</si>
  <si>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</si>
  <si>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</si>
  <si>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</si>
  <si>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</si>
  <si>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</si>
  <si>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</si>
  <si>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</si>
  <si>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</si>
  <si>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</si>
  <si>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</si>
  <si>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</si>
  <si>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</si>
  <si>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</si>
  <si>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</si>
  <si>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</si>
  <si>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</si>
  <si>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</si>
  <si>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</si>
  <si>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</si>
  <si>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</si>
  <si>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</si>
  <si>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</si>
  <si>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</si>
  <si>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</si>
  <si>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</si>
  <si>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</si>
  <si>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</si>
  <si>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</si>
  <si>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</si>
  <si>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</si>
  <si>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</si>
  <si>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</si>
  <si>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</si>
  <si>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</si>
  <si>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</si>
  <si>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</si>
  <si>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</si>
  <si>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</si>
  <si>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</si>
  <si>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</si>
  <si>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</si>
  <si>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</si>
  <si>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</si>
  <si>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</si>
  <si>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</si>
  <si>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</si>
  <si>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</si>
  <si>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</si>
  <si>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</si>
  <si>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</si>
  <si>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</si>
  <si>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</si>
  <si>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</si>
  <si>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</si>
  <si>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</si>
  <si>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</si>
  <si>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</si>
  <si>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</si>
  <si>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</si>
  <si>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</si>
  <si>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</si>
  <si>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</si>
  <si>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</si>
  <si>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</si>
  <si>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</si>
  <si>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</si>
  <si>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</si>
  <si>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</si>
  <si>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</si>
  <si>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</si>
  <si>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</si>
  <si>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</si>
  <si>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</si>
  <si>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</si>
  <si>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</si>
  <si>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</si>
  <si>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</si>
  <si>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</si>
  <si>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</si>
  <si>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</si>
  <si>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</si>
  <si>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</si>
  <si>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</si>
  <si>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</si>
  <si>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</si>
  <si>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</si>
  <si>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</si>
  <si>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</si>
  <si>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</si>
  <si>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</si>
  <si>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</si>
  <si>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</si>
  <si>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</si>
  <si>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</si>
  <si>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</si>
  <si>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</si>
  <si>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</si>
  <si>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</si>
  <si>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</si>
  <si>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</si>
  <si>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</si>
  <si>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</si>
  <si>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</si>
  <si>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</si>
  <si>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</si>
  <si>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</si>
  <si>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</si>
  <si>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</si>
  <si>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</si>
  <si>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</si>
  <si>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</si>
  <si>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</si>
  <si>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</si>
  <si>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</si>
  <si>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</si>
  <si>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</si>
  <si>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</si>
  <si>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</si>
  <si>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</si>
  <si>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</si>
  <si>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</si>
  <si>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</si>
  <si>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</si>
  <si>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</si>
  <si>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</si>
  <si>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</si>
  <si>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</si>
  <si>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</si>
  <si>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</si>
  <si>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</si>
  <si>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</si>
  <si>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</si>
  <si>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</si>
  <si>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</si>
  <si>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</si>
  <si>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</si>
  <si>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</si>
  <si>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</si>
  <si>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</si>
  <si>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</si>
  <si>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</si>
  <si>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</si>
  <si>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</si>
  <si>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</si>
  <si>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</si>
  <si>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</si>
  <si>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</si>
  <si>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</si>
  <si>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</si>
  <si>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</si>
  <si>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</si>
  <si>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</si>
  <si>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</si>
  <si>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</si>
  <si>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</si>
  <si>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</si>
  <si>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</si>
  <si>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</si>
  <si>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</si>
  <si>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</si>
  <si>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</si>
  <si>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</si>
  <si>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</si>
  <si>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</si>
  <si>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</si>
  <si>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</si>
  <si>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</si>
  <si>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</si>
  <si>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</si>
  <si>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</si>
  <si>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</si>
  <si>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</si>
  <si>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</si>
  <si>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</si>
  <si>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</si>
  <si>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</si>
  <si>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</si>
  <si>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</si>
  <si>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</si>
  <si>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</si>
  <si>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</si>
  <si>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</si>
  <si>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</si>
  <si>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</si>
  <si>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</si>
  <si>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</si>
  <si>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</si>
  <si>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</si>
  <si>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</si>
  <si>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</si>
  <si>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</si>
  <si>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</si>
  <si>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</si>
  <si>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</si>
  <si>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</si>
  <si>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</si>
  <si>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</si>
  <si>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</si>
  <si>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</si>
  <si>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</si>
  <si>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</si>
  <si>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</si>
  <si>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</si>
  <si>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</si>
  <si>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</si>
  <si>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</si>
  <si>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</si>
  <si>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</si>
  <si>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</si>
  <si>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</si>
  <si>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</si>
  <si>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</si>
  <si>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</si>
  <si>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</si>
  <si>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</si>
  <si>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</si>
  <si>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</si>
  <si>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</si>
  <si>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</si>
  <si>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</si>
  <si>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</si>
  <si>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</si>
  <si>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</si>
  <si>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</si>
  <si>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</si>
  <si>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</si>
  <si>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</si>
  <si>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</si>
  <si>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</si>
  <si>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</si>
  <si>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</si>
  <si>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</si>
  <si>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</si>
  <si>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</si>
  <si>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</si>
  <si>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</si>
  <si>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</si>
  <si>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</si>
  <si>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</si>
  <si>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</si>
  <si>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</si>
  <si>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</si>
  <si>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</si>
  <si>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</si>
  <si>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</si>
  <si>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</si>
  <si>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</si>
  <si>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</si>
  <si>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</si>
  <si>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</si>
  <si>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</si>
  <si>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</si>
  <si>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</si>
  <si>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</si>
  <si>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</si>
  <si>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</si>
  <si>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</si>
  <si>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</si>
  <si>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</si>
  <si>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</si>
  <si>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</si>
  <si>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</si>
  <si>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</si>
  <si>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</si>
  <si>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</si>
  <si>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</si>
  <si>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</si>
  <si>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</si>
  <si>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</si>
  <si>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</si>
  <si>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</si>
  <si>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</si>
  <si>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</si>
  <si>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</si>
  <si>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</si>
  <si>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</si>
  <si>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</si>
  <si>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</si>
  <si>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</si>
  <si>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</si>
  <si>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</si>
  <si>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</si>
  <si>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</si>
  <si>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</si>
  <si>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</si>
  <si>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</si>
  <si>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</si>
  <si>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</si>
  <si>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</si>
  <si>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</si>
  <si>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</si>
  <si>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</si>
  <si>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</si>
  <si>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</si>
  <si>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</si>
  <si>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</si>
  <si>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</si>
  <si>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</si>
  <si>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</si>
  <si>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</si>
  <si>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</si>
  <si>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</si>
  <si>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</si>
  <si>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</si>
  <si>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</si>
  <si>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</si>
  <si>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</si>
  <si>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</si>
  <si>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</si>
  <si>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</si>
  <si>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</si>
  <si>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</si>
  <si>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</si>
  <si>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</si>
  <si>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</si>
  <si>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</si>
  <si>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</si>
  <si>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</si>
  <si>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</si>
  <si>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</si>
  <si>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</si>
  <si>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</si>
  <si>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</si>
  <si>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</si>
  <si>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</si>
  <si>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</si>
  <si>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</si>
  <si>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</si>
  <si>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</si>
  <si>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</si>
  <si>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</si>
  <si>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</si>
  <si>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</si>
  <si>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</si>
  <si>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</si>
  <si>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</si>
  <si>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</si>
  <si>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</si>
  <si>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</si>
  <si>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</si>
  <si>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</si>
  <si>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</si>
  <si>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</si>
  <si>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</si>
  <si>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</si>
  <si>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</si>
  <si>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</si>
  <si>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</si>
  <si>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</si>
  <si>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</si>
  <si>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</si>
  <si>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</si>
  <si>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</si>
  <si>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</si>
  <si>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</si>
  <si>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</si>
  <si>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</si>
  <si>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</si>
  <si>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</si>
  <si>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</si>
  <si>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</si>
  <si>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</si>
  <si>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</si>
  <si>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</si>
  <si>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</si>
  <si>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</si>
  <si>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</si>
  <si>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</si>
  <si>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</si>
  <si>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</si>
  <si>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</si>
  <si>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</si>
  <si>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</si>
  <si>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</si>
  <si>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</si>
  <si>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</si>
  <si>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</si>
  <si>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</si>
  <si>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</si>
  <si>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</si>
  <si>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</si>
  <si>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</si>
  <si>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</si>
  <si>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</si>
  <si>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</si>
  <si>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</si>
  <si>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</si>
  <si>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</si>
  <si>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</si>
  <si>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</si>
  <si>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</si>
  <si>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</si>
  <si>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</si>
  <si>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</si>
  <si>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</si>
  <si>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</si>
  <si>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</si>
  <si>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</si>
  <si>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</si>
  <si>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</si>
  <si>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</si>
  <si>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</si>
  <si>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</si>
  <si>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</si>
  <si>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</si>
  <si>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</si>
  <si>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</si>
  <si>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</si>
  <si>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</si>
  <si>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</si>
  <si>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</si>
  <si>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</si>
  <si>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</si>
  <si>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</si>
  <si>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</si>
  <si>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</si>
  <si>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</si>
  <si>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</si>
  <si>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</si>
  <si>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Silicom, Ltd</t>
  </si>
  <si>
    <t>60-008591-4</t>
  </si>
  <si>
    <t>DUNS</t>
  </si>
  <si>
    <t>Atir yeda,Kfar Sava,44000,Israel</t>
  </si>
  <si>
    <t>Samantha Anesini</t>
  </si>
  <si>
    <t>samantha@silicom.co.il</t>
  </si>
  <si>
    <t>972 (4) 9092035</t>
  </si>
  <si>
    <t>David Kashper</t>
  </si>
  <si>
    <t>Director QA &amp; EMS</t>
  </si>
  <si>
    <t>davidk@silicom.co.il</t>
  </si>
  <si>
    <t>972 (4) 9092005</t>
  </si>
  <si>
    <t>http://www.silicom-usa.com/Article.aspx?Item=939&amp;ln=en</t>
  </si>
  <si>
    <t>Compliant CFS</t>
  </si>
  <si>
    <t>KYSHTYM COPPER-ELECTROLYTIC PLANT ZAO</t>
  </si>
  <si>
    <t>Recycled/Scrap Only</t>
  </si>
  <si>
    <t>Excludes Covered Countries</t>
  </si>
  <si>
    <t>Not disclosed per RJC | RCOI confirmed as per CFSI but not disclosed by RJC | Not disclosed by supplier | recycle | Recycled or Scrap | Not disclosed per RJC | Not disclosed | Not disclosed by supplier | Recycled or Scrap | Not disclosed per RJC | not available | Not disclosed | Not disclosed per RJC | RCOI confirmed as per CFSI but not disclosed by RJC | Recycled/Scrap | Not disclosed by supplier | Recycled or Scrap</t>
  </si>
  <si>
    <t>Not disclosed per RJC | Excludes Covered Countries | RCOI confirmed as per CFSI but not disclosed by RJC | AUSTRIA | Mineral sourcing not disclosed per RJC, not disclosed by  supplier | recycled;Peru,Colombia,Mongolia | Not disclosed per RJC (recycled or scrap) | Not disclosed per RJC | Not disclosed | Excludes Covered Countries | Mineral sourcing not disclosed per RJC, not disclosed by  supplier | Not disclosed per RJC (recycled or scrap) | Not disclosed per RJC | Not disclosed per RJC | Not disclosed | RCOI confirmed as per CFSI but not disclosed by RJC | Recycled/Scrap | Excludes Covered Countries | Mineral sourcing not disclosed per RJC, not disclosed by  supplier | Not disclosed per RJC</t>
  </si>
  <si>
    <t>Not disclosed by supplier</t>
  </si>
  <si>
    <t>Recycled/Scrap Only | GERMANY | Mineral sourcing R/S, not disclosed by supplier | Excludes Covered Countries | L1, R/S | Recycled/Scrap Only | Mineral sourcing R/S, not disclosed by supplier | L1, R/S | Recycled/Scrap Only | Excludes Covered Countries | Mineral sourcing R/S, not disclosed by supplier | L1, R/S</t>
  </si>
  <si>
    <t>not available</t>
  </si>
  <si>
    <t>Recycled/Scrap Only | GERMANY | Excludes Covered Countries | L1, R/S | Recycled/Scrap Only | L1, R/S | Recycled/Scrap Only | Excludes Covered Countries | L1, R/S</t>
  </si>
  <si>
    <t>Excludes Covered Countries | KOREA (REPUBLIC OF) | L1 | Excludes Covered Countries | L1</t>
  </si>
  <si>
    <t>Not disclosed per LBMA | RCOI confirmed as per CFSI but not disclosed by LBMA | Not disclosed by supplier | Arezzo, Alessandria and Vicenza | Not disclosed per LBMA | Not disclosed by supplier | Arezzo, Alessandria and Vicenza | Not disclosed per LBMA | Not disclosed per LBMA | not available | RCOI confirmed as per CFSI but not disclosed by LBMA | Recycled/Scrap | Not disclosed by supplier | Arezzo, Alessandria and Vicenza</t>
  </si>
  <si>
    <t>Not disclosed per LBMA | RCOI confirmed as per CFSI but not disclosed by LBMA | ITALY | Mineral sourcing not disclosed per LBMA, not disclosed by supplier | Not disclosed per LBMA (Italy) | Not disclosed per LBMA | Mineral sourcing not disclosed per LBMA, not disclosed by supplier | Not disclosed per LBMA (Italy) | Not disclosed per LBMA | RCOI confirmed as per CFSI but not disclosed by LBMA | Recycled/Scrap | Mineral sourcing not disclosed per LBMA, not disclosed by supplier | Not disclosed per LBMA (Italy)</t>
  </si>
  <si>
    <t>Excludes Covered Countries | UNITED ARAB EMIRATES | Not disclosed per LBMA | Excludes Covered Countries | Not disclosed per LBMA</t>
  </si>
  <si>
    <t>Mine name unknow; not recycled or scrap | not available | Mine name unknow; not recycled or scrap | not available</t>
  </si>
  <si>
    <t>Excludes Covered Countries | Mine location unknow; not recycled or scrap | L1, L2, R/S | Excludes Covered Countries | Mine location unknow; not recycled or scrap | L1, L2, R/S</t>
  </si>
  <si>
    <t>Some are recycled or scrap sourced but not all. | Some are recycled or scrap sourced but not all | Mine name unknow; not recycled or scrap | Some are recycled or scrap sourced but not all | Mine name unknow; not recycled or scrap | Some are recycled or scrap sourced but not all. | Some are recycled or scrap sourced but not all. | Some are recycled or scrap sourced but not all | Recycled/Scrap | Mine name unknow; not recycled or scrap</t>
  </si>
  <si>
    <t>Some are recycled or scrap sourced but not all. | Excludes Covered Countries | Some are recycled or scrap sourced but not all | TAIWAN, PROVINCE OF CHINA | Mineral sourcing L1, R/S, not disclosed by supplier | Mine location unknow; not recycled or scrap | L1, R/S | Mineral sourcing L1,R/S, Not disclosed by supplier | Recycled/Scrap Only | Not disclosed per LBMA (Taiwan) | Some are recycled or scrap sourced but not all | Excludes Covered Countries | Mine location unknow; not recycled or scrap | Some are recycled or scrap sourced but not all. | Mineral sourcing L1, R/S, not disclosed by supplier | L1, R/S | Not disclosed per | Some are recycled or scrap sourced but not all. | Recycled/Scrap Only | Not disclosed per LBMA | Some are recycled or scrap sourced but not all. | Some are recycled or scrap sourced but not all | L1, R/S | Recycled/Scrap | Excludes Covered Countries | Min</t>
  </si>
  <si>
    <t>Excludes Covered Countries | POLAND</t>
  </si>
  <si>
    <t>RCOI confirmed as per CFSI | Recycled, Scrap | scrap | Recycled | Not disclosed per RJC | RCOI confirmed as per CFSI but not disclosed by RJC | Not disclosed by supplier | Mine name unknow; not recycled or scrap | recycled;scrap | Recycled or Scrap | Recycled | Mine name unknow; not recycled or scrap | Not disclosed per RJC | Not disclosed by supplier | Recycled or Scrap | Not disclosed per RJC | Not disclosed by supplier | RCOI confirmed as per CFSI | RCOI confirmed as per CFSI but not disclosed by RJC | Recycled | RCOI confirmed as per CFSI but not disclosed by RJC | Recycled/Scrap | Not disclosed by supplier | Mine name</t>
  </si>
  <si>
    <t>USA | scrap | Not disclosed per LBMA | USA | Not disclosed per RJC | Excludes Covered Countries | RCOI confirmed as per CFSI but not disclosed by RJC | UNITED STATES OF AMERICA | UNITED STATES | Mineral sourcing not disclosed per RJC, not disclosed by supplier | Mine location unknow; not recycled or scrap | recycled;scrap | Mineral sourcing not disclosed per RJC, Not disclosed by supplier | Not disclosed per RJC (USA) | USA | Excludes Covered Countries | Mine location unknow; not recycled or scrap | Not disclosed per RJC | Mineral sourcing not disclosed per RJC, not disclosed by supplier | Not disclosed per RJC (USA) | USA | Not disclosed per RJC | Not disclosed per LBMA | Not disclosed per RJC | USA | RCOI confirmed as per CFSI but not disclosed by RJC | Excludes Covered Countries | Mineral sourcing not disclosed per RJC, Not disclosed by supplier | RCOI confirmed as p</t>
  </si>
  <si>
    <t>Not disclosed per LBMA | RCOI confirmed as per CFSI but not disclosed by LBMA | Not disclosed by supplier | Mine name unknow; not recycled or scrap | Iron Ore Mine at Koira in the districts of Sundergarh and Koenjhar | Not disclosed per LBMA | Mine name unknow; not recycled or scrap | Not disclosed by supplier | Iron Ore Mine at Koira in the districts of Sundergarh and Koenjhar | Not disclosed per LBMA | Not disclosed per LBMA | Not disclosed by supplier | RCOI confirmed as per CFSI but not disclosed by LBMA | Recycled/Scrap | Not disclosed by supplier | Mine name unknow; not recycled or scrap | Iron Ore Mine at Koira in the distr</t>
  </si>
  <si>
    <t>Not disclosed per LBMA | RCOI confirmed as per CFSI but not disclosed by LBMA | INDIA | Mineral sourcing not disclosed per LBMA, not disclosed by supplier | Mine location unknow; not recycled or scrap | Not disclosed per LBMA (Brazil, Kenya, Zimbabwe and Russia) | Not disclosed per LBMA | Mine location unknow; not recycled or scrap | Mineral sourcing not disclosed per LBMA, not disclosed by supplier | Not disclosed per LBMA (Brazil, Kenya, Zimbabwe and Russia) | Not disclosed per LBMA | RCOI confirmed as per CFSI but not disclosed by LBMA | Recycled/Scrap | Mineral sourcing not disclosed per LBMA, not disclosed by supplier | Mine location unknow; not recycled or scrap | Not disclosed per LBMA (Brazil, Kenya, Zimb</t>
  </si>
  <si>
    <t>Recycled/Scrap Only | UNITED STATES OF AMERICA | R/S | Recycled/Scrap Only | R/S</t>
  </si>
  <si>
    <t>recycled | not available | Not disclosed per LBMA | RCOI confirmed as per CFSI but not disclosed by LBMA | Not disclosed by supplier | Mine name unknow; not recycled or scrap | Recycled or Scrap | Mine name unknow; not recycled or scrap | Not disclosed per LBMA | Not disclosed by supplier | Recycled or Scrap | Not disclosed per LBMA | not available | Not disclosed by supplier | RCOI confirmed as per CFSI but not disclosed by RJC | RCOI confirmed as per CFSI but not disclosed by LBMA | Recycled/Scrap | Not disclosed by supplier | Mine name unknow; not recycled o</t>
  </si>
  <si>
    <t>Not disclosed per RJC | recycled | Not disclosed per RJC | Not disclosed per LBMA | Recycled/Scrap Only | RCOI confirmed as per CFSI but not disclosed by LBMA | THAILAND | Mineral sourcing not disclosed per LBMA, not disclosed by supplier | Mine location unknow; not recycled or scrap | Mineral sourcing not disclosed per RJC | Not disclosed per LBMA (recycled or scrap) | Recycled/Scrap Only | Mine location unknow; not recycled or scrap | Not disclosed per LBMA | Mineral sourcing not disclosed per LBMA, not disclosed by supplier | Not disclosed per LBMA (recycled or scrap) | Not disclosed per LBMA | Not disclosed per RJC | RCOI confirmed as per CFSI but not disclosed by RJC | Not disclosed per LBMA | Mineral sourcing not disclosed per RJC | RCOI confirmed as per CFSI but not disclosed by LBMA | Recycled/Scrap | Recycled/Scrap</t>
  </si>
  <si>
    <t>GAO CUN</t>
  </si>
  <si>
    <t>CHINA | Not disclosed</t>
  </si>
  <si>
    <t>Safina a.s.</t>
  </si>
  <si>
    <t>Not disclosed by supplier | Not disclosed per LBMA | RCOI confirmed as per CFSI but not disclosed by LBMA | Mine name unknow; not recycled or scrap | Mine name unknow; not recycled or scrap | Not disclosed per LBMA | Not disclosed by supplier | Not disclosed per LBMA | Not disclosed by supplier | Zijin Kuang Ye Refinery | RCOI confirmed as per CFSI but not disclosed by LBMA | Zijin Kuang Ye Refinery | RCOI confirmed as per CFSI but not disclosed by LBMA | Recycled/Scrap | Not disclosed by suppli</t>
  </si>
  <si>
    <t>Not disclosed per LBMA | Mineral sourcing not disclosed per LBMA, Not disclosed by supplier | RCOI confirmed as per CFSI but not disclosed by LBMA | CHINA | Mineral sourcing not disclosed per LBMA, not disclosed by supplier | Mine location unknow; not recycled or scrap | Not disclosed per LBMA (China) | Mine location unknow; not recycled or scrap | Not disclosed per LBMA | Mineral sourcing not disclosed per LBMA, not disclosed by supplier | Not disclosed per LBMA (China) | Not disclosed per LBMA | Not disclosed per LBMA | CHINA | RCOI confirmed as per CFSI but not disclosed by LBMA | Mineral sourcing not disclosed per LBMA, Not disclosed by supplier | CHINA | RCOI confirmed as per CFSI but not disclosed by LBMA | Recycled/S</t>
  </si>
  <si>
    <t>RCOI confirmed as per CFSI | Qinling Gold Mine | RECYCLED | Not disclosed by supplier | NA | Not disclosed per LBMA | RCOI confirmed as per CFSI but not disclosed by LBMA | Some are recycled or scrap sourced but not all. | Not disclosed | Mine name unknow; not recycled or scrap | Zhongyuan Gold Smelter of Zhongjin Gold Corporation | Jiapigou Mining Industry Ltd,Co. | Some are recycled or scrap sourced but not all. | Not disclosed | Zhongyaun Gold Smelter of Zhongjim Gold Corporation | Qinling Gold Mine | Mine name unknow; not recycled or scrap | Not disclosed per LBMA | Not disclosed by supplier | Recycled or scrap | | Some are recycled or scrap sourced but not all. | Not disclosed per LBMA | Qinling Gold Mine | Not disclosed by supplier | Not disclosed by  supplier | RCOI confirmed as per CFSI | RCOI confirmed as per CFSI but not disclosed by LBMA | Not disclosed | Som</t>
  </si>
  <si>
    <t>CHINA | China | RECYCLED | Not disclosed per LBMA | Mineral sourcing not disclosed per LBMA, Not disclosed by supplier | Excludes Covered Countries | RCOI confirmed as per CFSI but not disclosed by LBMA | Some are recycled or scrap sourced but not all. | Not disclosed | Mineral sourcing not disclosed per LBMA, not disclosed by supplier | Mine location unknow; not recycled or scrap | Not disclosed per LBMA (China) | Some are recycled or scrap sourced but not all. | Not disclosed | Excludes Covered Countries | China | Mine location unknow; not recycled or scrap | Not disclosed per LBMA | Mineral sourcing not disclosed per LBMA, not disclosed by supplier | Recycled or | CHINA | Some are recycled or scrap sourced but not all. | Not disclosed per LBMA | China | Not disclosed per LBMA | China | RCOI confirmed as per CFSI but not disclosed by LBMA | Not disclosed | Excludes Covered Countries | Some are recycled or scrap sour</t>
  </si>
  <si>
    <t>Recycled, Scrap | Recycled/Scrap | Mine name unknow; not recycled or scrap | recucle;scrap | Recycled, Scrap | Mine name unknow; not recycled or scrap | Recycled, Scrap | not available | Recycled | Recycled, Scrap | Recycled/Scrap | Recycled | Recycled/Scrap | Mine name unknow; not recycled or scrap</t>
  </si>
  <si>
    <t>Not disclosed | Recycled, Scrap | Recycled/Scrap Only | Recycled/Scrap | JAPAN | Mineral sourcing R/S | Mine location unknow; not recycled or scrap | R/S | recycle,scrap | Recycled, Scrap | Recycled/Scrap Only | Mine location unknow; not recycled or scrap | Mineral sourcing R/S | R/S | Recycled, Scrap | not available | Not disclosed | Recycled | Recycled/Scrap Only | R/S | Recycled/Scrap | Recycled, Scrap | Mineral sourcing R/S | Recycled | Recycled/Scrap | R/S | Recycled/Scrap Only | Mineral sourcing R/S | Mine location unknow; not rec</t>
  </si>
  <si>
    <t>recycled | Recycled, Scrap | Some are recyled or scrap sourced but not all | Recycled, Scrap | Some are recycled or scrap sourced but not all. | Some are recycled or scrap sourced but not all | Not disclosed | Mine name unknow; not recycled or scrap | recucle;scrap | Some are recycled or scrap sourced but not all. | Not disclosed | Mine name unknow; not recycled or scrap | recycled | Some are recycled or scrap sourced but not all. | Recycled, Scrap | Some are recycled or scrap sourced but not all. | Recycled/Scrap | Not disclosed | Some are recycled or scrap sourced but not all | Recycled/Scrap | Mine name unknow; not recycled or scra</t>
  </si>
  <si>
    <t>recycled | Recycled, Scrap | Reported by suppliers who provide Substrate | Mineral sourcing R/S, Recycled, Scrap | Some are recycled or scrap sourced but not all. | Excludes Covered Countries | Some are recycled or scrap sourced but not all | JAPAN | Not disclosed | Mineral sourcing L1, R/S, not disclosed by supplier | Mine location unknow; not recycled or scrap | L1, R/S | recycle,scrap | Mineral sourcing R/S | not available | Some are recycled or scrap sourced but not all. | Not disclosed | Excludes Covered Countries | Mine location unknow; not recycled or scrap | Mineral sourcing L1, R/S, not disclosed by supplier | L1, R/S | not available | recycled | Some are recycled or scrap sourced but not all. | R/S | Not disclosed | L1, R/S | Recycled/Scrap | Excludes Covered Countries | Some are recycled or scrap sourced but not all. | Mineral sourcing R/S | Some are recycled or scrap sourced but not all | L1, R</t>
  </si>
  <si>
    <t>Recycled &amp; Scrap | Australia | Perth Mint;
The Bronzewing Gold Mine | Perth Mint | Perth Mint | The Bronzewing Gold Mine | The Bronewing Gold Mine | From Refining, The Bronzewing Gold Mine, Perth Mint | Aumines | The Bronzewing Gold Mine
Perth Mint | Not disclosed per LBMA | The Bronzewing Gold Mine | Recycled | RCOI confirmed as per CFSI but not disclosed by LBMA | Western Australian Mint trading as The Perth Mint | scrap | INDONESIA | No recycled | recycled | Chile | From The Bronzewing Gold Mine | Perth Mint | Western Australian Mint trading as The Perth Mint | The Bronzewing Gold Mine | Nondisclosure | Not disclosed per LBMA | From Refining, The Bronzewing Gold Mine, Perth Mint | Recycled | Recycled &amp; Scrap | Australia | Perth Mint;
The Bronzewing Gold Mine | Western Australian Mint trading as The Perth Mint | Aumines | The Bronzewing Gold Mine | Perth Mint | Not disclosed per LBMA | Recycled | From Refining, The Bronzewing Gold Mine, Perth Mint | Escondida, A</t>
  </si>
  <si>
    <t>Recycled, East Perth, Australia | Listed on LBMA | Australia | AUSTRALIA | Australia | Western Australia | Excludes Covered Countries | Mineral sourcing not disclosed per LBMA, Australia | Western Australia | Not disclosed per LBMA | Recycled etc. | RCOI confirmed as per CFSI but not disclosed by LBMA | Australia, Asia-Pacific region;scrap | No recycled | Not disclosed per LBMA (Australia) | Australia | AUSTRALIA | Western Australia | Nondisclosure | Excludes Covered Countries | Not disclosed per LBMA | Mineral sourcing not disclosed per LBMA, Australia | Recycled etc. | Not disclosed per LBMA (Australia) | Recycled, East Perth, Australia | Listed on LBMA | Australia | AUSTRALIA | Western Australia | Not disclosed per LBMA | Recycled etc. | Not disclosed per LBMA | ULSAN,KOREA | Australia | Western Australia | Recycled etc. | RCOI confirmed as per CFSI | RCOI confirmed as per CFSI but not di</t>
  </si>
  <si>
    <t>From Valcambi SA | Valcambi SA | Not disclosed by supplier | Not disclosed per RJC | Valcambi S.A. | RCOI confirmed as per CFSI but not disclosed by RJC | Recycled/Scrap;Japan | From various mines + recycled + scrap | Mine name unknow; not recycled or scrap | Recycled/Scrap;Japan | Valcambi SA | Mine name unknow; not recycled or scrap | Not disclosed per RJC | From various mines + recycled + scrap | Valcambi SA | Jinchiling Gold Mine | Not disclosed per RJC | From Valcambi SA | Valcambi SA | Not disclosed by supplier | From various mines + recycled + scrap | RCOI confirmed as per CFSI but not disclosed by RJC | Recycled/Scrap;Japan | RCOI confirmed a</t>
  </si>
  <si>
    <t>Mineral sourcing not disclosed per RJC, Not disclosed by supplier | SWITZERLAND | Mineral sourcing not disclosed per LBMA, Not disclosed by supplier | Not disclosed per RJC | Excludes Covered Countries | CH-6828 Balerna | RCOI confirmed as per CFSI but not disclosed by RJC | Not disclosed | Mineral sourcing not disclosed per RJC, R/S | Mine location unknow; not recycled or scrap | Mineral sourcing not disclosed per RJC, Various mines + recycled + scrap | Not disclosed per RJC (Switzerland) | Not disclosed | Excludes Covered Countries | SWITZERLAND | Mine location unknow; not recycled or scrap | Not disclosed per RJC | Mineral sourcing not disclosed per RJC, R/S | Not disclosed per RJC (Switzerland) | SWITZERLAND | CHINA | Not disclosed per RJC | Not disclosed per RJC | Not disclosed per LBMA | Switzerland | SWITZERLAND | not available | RCOI confirmed as per CFSI but not disclosed by RJC | Not disclosed | Mineral sourcing not disclosed per RJC, Variou</t>
  </si>
  <si>
    <t>Recyled scrap material | Some are recycled or scrap sourced but not all. | Non-Disclosure / Unknown | Some are recycled or scrap sourced but not all | Not disclosed by supplier | Some are recycled or scrap sourced but not all. | Some are recycled or scrap sourced but not all | Recycled, Scrap | Mine name unknow; not recycled or scrap | Recycled Scrap from Domestic USA &amp; North American sources | scrap | Recycled or Scrap | Recyled scrap material | Recycled, Scrap | RECYCLED | Mine name unknow; not recycled or scrap | Recycled / Scrap | Some are recycled or scrap sourced but not all. | Recycled or scrap | Recycled or Scrap | Recycled, Scrap | Some are recycled or scrap sourced but not all. | Recycled scrap material | Recycled by smelter | Recycled | Recycled/Scrap | Recyled scrap material | Recycled, Scrap | recycled | Not disclosed by supplier | Recycled or scrap | Some are</t>
  </si>
  <si>
    <t>Recycled scrap material | Some are recycled or scrap sourced but not all. | Non-Disclosure / Unknown | Some are recycled or scrap sourced but not all | Mineral sourcing R/S, Not disclosed by supplier | Some are recycled or scrap sourced but not all. | Recycled/Scrap Only | Some are recycled or scrap sourced but not all | UNITED STATES OF AMERICA | Recycled, Scrap | UNITED STATES | Mineral sourcing L1, R/S, not disclosed by supplier | Mine location unknow; not recycled or scrap | USA &amp; North America | R/S | scrap | Mineral sourcing R/S | Excludes Covered Countries | L1, R/S | Recycled scrap material | Recycled, Scrap | Recycled/Scrap Only | Mine location unknow; not recycled or scrap | Recycled / Scrap | Some are recycled or scrap sourced but not all. | Mineral sourcing L1, R/S, not disclosed by supplier | R/S | Recycled or sc | Recycled, Scrap | Some are recycled or scrap sourced but not all. | R/S | L1, R/S | Recycled/Scrap Only | USA | Some are recycled or scrap sourced but not all. | Recycled | Recycled/Scrap | Recycled scrap material | Recycled, Scrap | recycled | Recycled o</t>
  </si>
  <si>
    <t>RCOI confirmed as per CFSI | Recycled or scrap | scrap | Recycled | Not disclosed per LBMA | RCOI confirmed as per CFSI but not disclosed by LBMA | Not disclosed | Mine name unknow; not recycled or scrap | recycled;scrap | recycled or scrap | Not disclosed | RECYCLED | Mine name unknow; not recycled or scrap | Not disclosed per LBMA | Recycled or scrap | recycled | Not disclosed per LBMA | Recycled or scrap | Recycled | RCOI confirmed as per CFSI | RCOI confirmed as per CFSI but not disclosed by LBMA | Not disclosed | recycled or scrap | recycled | RCOI confirmed as per CFSI but not disclosed by LBMA | Re</t>
  </si>
  <si>
    <t>Mineral sourcing not disclosed per LBMA, recycled or scrap | Mineral sourcing not disclosed per LBMA, scrap | Belgium | Not disclosed per LBMA | Excludes Covered Countries | RCOI confirmed as per CFSI but not disclosed by LBMA | BELGIUM | Not disclosed | Mineral sourcing not disclosed per LBMA, R/S | Mine location unknow; not recycled or scrap | recycled;scrap | Mineral sourcing not disclosed per LBMA, Recycled or Scrap | Canada, Japan, China, Bolivia | Not disclosed per LBMA (recycled or scrap) | Canada, Japan, China, Bolivia | Not disclosed | Excludes Covered Countries | Mine location unknow; not recycled or scrap | Not disclosed per LBMA | Mineral sourcing not disclosed per LBMA, R/S | Not disclosed per LBMA (recycled or scrap) | recycled | Not disclosed per LBMA | Not disclosed per LBMA | Belgium | Recycled | RCOI confirmed as per CFSI but not disclosed by LBMA | Not disclosed | Mineral sourcing not disclosed per LBMA, Recycled or Scrap | recycled | RCOI confirmed as per CFSI but</t>
  </si>
  <si>
    <t>RCOI confirmed as per CFSI | recycled | Not disclosed per LBMA | RCOI confirmed as per CFSI but not disclosed by LBMA | Recycled | Not disclosed by supplier | Mine name unknow; not recycled or scrap | recycled;scrap | Recycled or Scrap | Mine name unknow; not recycled or scrap | Not disclosed per LBMA | Not disclosed by supplier | Recycled or Scrap | Not disclosed per LBMA | Not disclosed by supplier | RCOI confirmed as per CFSI | RCOI confirmed as per CFSI but not disclosed by LBMA | Recycled | RCOI confirmed as per CFSI but not disclosed by LBMA | Recycled/Scrap | Not disclosed by supplier | Mine na</t>
  </si>
  <si>
    <t>recycled | BRAZIL | Not disclosed per LBMA | RCOI confirmed as per CFSI but not disclosed by LBMA | Brazil | Mineral sourcing not disclosed per LBMA, not disclosed by supplier | Mine location unknow; not recycled or scrap | recycled;scrap | Mineral sourcing not disclosed per LBMA | Not disclosed per LBMA (recycled or scrap) | Mine location unknow; not recycled or scrap | Not disclosed per LBMA | Mineral sourcing not disclosed per LBMA, not disclosed by supplier | Not disclosed per LBMA (recycled or scrap) | BRAZIL | Not disclosed per LBMA | Not disclosed per LBMA | RCOI confirmed as per CFSI but not disclosed by LBMA | Mineral sourcing not disclosed per LBMA | Peru | RCOI confirmed as per CFSI but not disclosed by LBMA | Recycled/Scrap | Mineral sourcing not</t>
  </si>
  <si>
    <t>recycled | Recycled, Scrap | Recycled/Scrap | Mine name unknow; not recycled or scrap | Recycled, Scrap | Mine name unknow; not recycled or scrap | Recycled or scrap | Recycled, Scrap | Recycled | Recycled, Scrap | Recycled or scrap | Recycled | Recycled/Scrap | Mine name unknow; not recycled or scrap</t>
  </si>
  <si>
    <t>Not disclosed | recycled | Recycled, Scrap | Recycled/Scrap Only | Recycled/Scrap | KOREA (REPUBLIC OF) | Mineral sourcing R/S | Mine location unknow; not recycled or scrap | R/S | Recycled, Scrap | Recycled/Scrap Only | Mine location unknow; not recycled or scrap | Mineral sourcing R/S | R/S | Recycled or scrap | Recycled, Scrap | Not disclosed | Recycled | Recycled/Scrap Only | R/S | Recycled or scrap | Recycled, Scrap | Recycled | Recycled/Scrap | R/S | Recycled/Scrap Only | Mineral sourcing R/S | Mine location unknow; not recycled or scrap</t>
  </si>
  <si>
    <t>Not disclosed</t>
  </si>
  <si>
    <t>recycled | Recycled | Not disclosed per LBMA | RCOI confirmed as per CFSI but not disclosed by LBMA | Not disclosed | Mine name unknow; not recycled or scrap | Tokuriki Honten Co., Ltd | recycled;scrap | recycled | Not disclosed | Recycled | Mine name unknow; not recycled or scrap | Not disclosed per LBMA | Recycled or scrap | recycled | Not disclosed per LBMA | Recycled | Recycled | (include recycled) | RCOI confirmed as per CFSI but not disclosed by LBMA | Not disclosed | recycled | Recycled or scrap | RCOI confirmed as per CFSI but not disclosed by LBMA | Recycled/Scrap | Mi</t>
  </si>
  <si>
    <t>recycled | Mineral sourcing not disclosed per LBMA, Recycled | Excludes Covered Countries | Not disclosed per LBMA | Recycled | RCOI confirmed as per CFSI but not disclosed by LBMA | JAPAN | Mineral sourcing R/S | Mine location unknow; not recycled or scrap | recycled;scrap | Not disclosed per LBMA (recycled or scrap) | recycled | Recycled | Excludes Covered Countries | Mine location unknow; not recycled or scrap | Not disclosed per LBMA | Mineral sourcing R/S | Recycled or scrap | Not disclosed per LBMA (recycled or scrap) | recycled | Not disclosed per LBMA | Recycled | Not disclosed per LBMA | Recycled | (include recycled) | recycled | RCOI confirmed as per CFSI but not disclosed by LBMA | Excludes Covered Countries | Recycled or scrap | Mineral sourcing R/S | RCOI confirme</t>
  </si>
  <si>
    <t>RCOI confirmed as per CFSI | Shandong Gold Mining Co., Ltd. | Not disclosed by supplier | From Shandong Gold Mining Co., Ltd. | Not disclosed per LBMA | Shangdong | NA | RCOI confirmed as per CFSI but not disclosed by LBMA | Pangkal Pinang, Bangka Island Indonesia | The Refinery of Shandong Gold Mining Co. Ltd | Mine name unknow; not recycled or scrap | Heraeus(Zhaoyuan)Presious Metal Co,Ltd | Pangkal Pinang, Bangka Island Indonesia | Mine name unknow; not recycled or scrap | Not disclosed per LBMA | Shangdong | NA | From Shandong Gold Mining Co., Ltd. | Sanshan island gold mine | Not disclosed per LBMA | From Shandong Gold Mining Co., Ltd. | The Refinery of Shandong Gold Mining Co. Ltd | RCOI confirmed as per CFSI | RCOI confirmed as per CFSI but not disclosed by LBMA | Pangkal Pinang, Bangka Island Indonesia | Sanshan island gold</t>
  </si>
  <si>
    <t>China | Mineral sourcing not disclosed per LBMA, Not disclosed by supplier | Mineral sourcing not disclosed per LBMA, China | Not disclosed per LBMA | Excludes Covered Countries | NA | RCOI confirmed as per CFSI but not disclosed by LBMA | CHINA | Indonesia | china | Mine location unknow; not recycled or scrap | Not disclosed per LBMA (China) | NA | Indonesia | Excludes Covered Countries | Mine location unknow; not recycled or scrap | Not disclosed per LBMA | China | Mineral sourcing not disclosed per LBMA, China | Not disclosed per LBMA (China) | Not disclosed per LBMA | Not disclosed per LBMA | china | RCOI confirmed as per CFSI but not disclosed by LBMA | Indonesia | Excludes Covered Countries | China | Mineral sourcing not disclosed per LBMA, China | RECYCLED | china | RCOI confirmed as per CFS</t>
  </si>
  <si>
    <t>recycled | RCOI confirmed as per CFSI | Tanaka purchase gold metal with 
ONLY the good delivery brand,
which London Bullion Market
Association (LBMA) approved as,
from our supplier. | Tanaka purchase gold metal with ONLY the good delivery brand, which London Bullion Market Association (LBMA) approved as, from our supplier | NA | From London Bullion Market Association (LBMA) (list in CFS) | Recycled | From Tanaka purchase gold metal with ONLY the good delivery brand, which London Bullion Market Association (LBMA) approved as from our supplier and recycled | Some are recycled or sc | From London Bullion Market Association (LBMA) (list in CFS) | Aumines | Tanaka purchased gold metal with ONLY the good
delivery brand, which London Bullion Market Association
(LBMA) approved as, from our supplier | Recycled | Not disclosed per LBMA | RCOI confirmed as per CFSI but not disclosed by LBMA | Recycled, From Tanaka purchase gold metal with 
ONLY the good delivery brand, 
which London Bullion Market
Association (LBMA) approved
as from our supplier | Mine name unknow; not recycled or scrap | Tanaka Kikinzoku Kogyo K.K. | Tanaka purchase gold metal with 
ONLY the good delivery brand, 
which London Bullion Market
Association (LBMA) approved
as from our supplier | Recycled, From Tanaka purchase gold metal with  ONLY the good delivery brand,  which London Bullion Market Association (LBMA) approved as from our supplier | From London Bullion Market Association (LBMA) (list in CFS) | Tanaka purchased gold metal with ONLY the good
delivery brand, which London Bullion Market Association
(LBMA) approved as, from our supplier | recycled | Nondisclosure | Recycled | Mine name un | Tanaka purchase gold metal with 
ONLY the good delivery brand,
which London Bullion Market
Association (LBMA) approved as,
from our supplier. | Tanaka purchase gold metal with ONLY the good delivery brand, which London Bullion Market Association (LBMA) ap</t>
  </si>
  <si>
    <t>recycled | Tanaka purchase gold metal with ONLY the good delivery brand, which London Bullion Market Association (LBMA) approved as, from our supplier | NA | From London Bullion Market Association (LBMA) (list in CFS) | Recycled | Mineral sourcing not disclosed per LBMA, Japan, Recycled | Some are recycled or scrap sourced but not all | Excludes Covered Countries | From London Bullion Market Association (LBMA) (list in CFS) | Tanaka purchased gold metal with ONLY the good
delivery brand, which London Bullion Market Association
(LBMA) approved as, from our supplier | Recycled | Not disclosed per LBMA | Recycled etc. | Tanaka purchase gold metal with ONLY the good delivery brand, which London Bullion Market Association (LBMA) approved as, from our supplier. ; recycled | RCOI confirmed as per CFSI but not disclosed by LBMA | JAPAN | Mineral sourcing not disclosed per LBMA, recycled | Mine location unknow; not recycled or scrap | Mineral sourcing not disclosed per LBMA, Tanaka purchase gold metal with 
ONLY the good delivery brand, 
which London Bullion Market
Association (LBMA) approved
as from our supplier | Not disclosed per LBMA (China) | From London Bullion Market Association (LBMA) (list in CFS) | Tanaka purchased gold metal with ONLY the good
delivery brand, which London Bullion Market Association
(LBMA) approved as, from our supplier | recycled | Singapore, Hong Kong, United States, Ja | Tanaka purchase gold metal with ONLY the good delivery brand, which London Bullion Market Association (LBMA) approved as, from our supplier | NA | recycled | Tanaka purchase gold metal with ONLY the good delivery brand, which London Bullion Market Associa</t>
  </si>
  <si>
    <t>Hishikari Mine | RCOI confirmed as per CFSI | Not disclosed | recycled | Recycled | From Hishikari Mine and recycled | Hishikari Mine | Because it is a Conflict-Free Gold Refiner, is no problem. | RECYCLED | Not disclosed per LBMA | RCOI confirmed as per CFSI but not disclosed by LBMA | Shisaka Smelting Co., Ltd | Pogo Mine
Morenci Mine
Candelaria Mine
Cerro Verde Mine
Ojos del Salado Copper Mine
Batu Hijau Mine
Northparkes Mine
Hishikari Mine | Recycled, From Pogo Mine
Morenci Mine
Candelaria Mine
Cerro Verde Mine
Ojos del Salado Copper Mine
Batu Hijau Mine
Northparkes Mine
Hishikari Mine | Mine name unknow; not recycled or scrap | Sumitomo Metal Mining Co., Ltd. | Pogo; Recycled;scrap | From Hishikari Mine | Recycled, From Pogo Mine Morenci Mine Candelaria Mine Cerro Verde Mine Ojos del Salado Copper Mine Batu Hijau Mine Northparkes Mine Hishikari Mine | Not disclosed | Nondisclosure | Recycled | Hishikari Mine | recycled | Mine name unknow; not recycled or scrap | Not disclosed per LBMA | Shisaka Smelting Co., Ltd | Recycled, From Pogo Mine
Morenci Mine
Candelaria Mine
Cerro Verde Mine
Ojos del Salado Co | recycled | Pogo Mine
Morenci Mine
Candelaria Mine
Cerro Verde Mine
Ojos del Salado Copper Mine
Batu Hijau Mine
Northparkes Mine
Hishikari Mine | Hishikari Mine | Not disclosed per LBMA | Recycled | From Pogo Mine, Morenci Mine, Candelaria Mine, Cerro Verd</t>
  </si>
  <si>
    <t>Japan | Not disclosed | recycled | Recycled | Mineral sourcing not disclosed per LBMA, Japan, Recycled | Japan | Because it is a Conflict-Free Gold Refiner, is no problem. | Not disclosed per LBMA | RCOI confirmed as per CFSI but not disclosed by LBMA | Japan
recycled | JAPAN | United States
United States
Chile
Peru
Chile
Indonesia
Australia
Japan | Mineral sourcing not disclosed per LBMA, R/S, from United States, Chile, Peru, Chile, Indonesia, Australia | Mine location unknow; not recycled or scrap | USA;recycled;scrap | Mineral sourcing not disclosed per LBMA, Japan, recycled | Not disclosed per LBMA (United States, Chile, Japan) | Not disclosed | Nondisclosure | Recycled | recycled | Japan
recycled | Mine location unknow; not recycled or scrap | Not disclosed per LBMA | Japan | Mineral sourcing not disclosed per LBMA, R/S, from United States, Chile, Peru, Chile, Indonesia, Australi | Japan, recycled | recycled | United States
United States
Chile
Peru
Chile
Indonesia
Australia
Japan | Japan
recycled | Not disclosed per LBMA | Recycled | Not disclosed per LBMA | Recycled | (include recycled) | United States
United States
Chile
Peru
Chil</t>
  </si>
  <si>
    <t>recycled | Recycled &amp; Scrap | Recycled &amp; Scrap | Some are recycled or scrap sourced but not all | Recycled | Some are recycled or scrap sourced but not all. | Some are recycled or scrap sourced but not all | Compliant Gold Smelter  (list in CFS) | Mine name unknow; not recycled or scrap | Solar Applied Materials Technology Corp. | recycled;scrap | Some are recycled or scrap sourced but not all. | Recycled &amp; Scrap | Solartech gold refinery | recycled | Mine name unknow; not recycled or scrap | recycled | Some are recycled or scrap sourced but not all. | Recycled | Recycled &amp; Scrap | Compliant Gold Smelter  (list in CFS) | Recycled | Some are recycled or scrap sourced but not all. | Some are recycled or scrap sourced but not all | Recycled &amp; Scr</t>
  </si>
  <si>
    <t>recycled | Recycled, Taiwan, HK. | Mineral sourcing L1, R/S, Recycled, Taiwan, HK. | Some are recycled or scrap sourced but not all | Mineral sourcing L1, R/S, Recycled, Taiwan, HK. | Some are recycled or scrap sourced but not all. | Recycled | Some are recycled or scrap sourced but not all | TAIWAN, PROVINCE OF CHINA | Compliant Gold Smelter  (list in CFS) | Mine location unknow; not recycled or scrap | TAIWAN | L1, R/S | recycled;scrap | Not disclosed per LBMA (Taiwan, HK, Recycled) | Some are recycled or scrap sourced but not all. | Recycled, Taiwan, HK. | Recycled | China | recycled | Mine location unknow; not recycled or scrap | Mineral sourcing L1, R/S, Recycled, Taiwan, HK. | L1, R/S | Not disclosed per LBMA (Taiwan, HK, Recycled) | recycled | Some are recycled or scrap sourced but not all. | Recycled | Compliant Gold Smelter  (list in CFS) | L1, R/S | Excludes Covered Countries | Some are recycled or scrap sourced but not all. | Some are recycled or scrap sourced but not all | Recyc</t>
  </si>
  <si>
    <t>Not disclosed per LBMA | RCOI confirmed as per CFSI but not disclosed by LBMA | Not disclosed by supplier | Mine name unknow; not recycled or scrap | various mines | Mine name unknow; not recycled or scrap | Not disclosed per LBMA | Not disclosed by supplier | various mines | Not disclosed per LBMA | Not disclosed by supplier | RCOI confirmed as per CFSI but not disclosed by LBMA | RCOI confirmed as per CFSI but not disclosed by LBMA | Recycled/Scrap | Not disclosed by supplier | Mine name unknow; not recycled or scrap | vario</t>
  </si>
  <si>
    <t>Not disclosed per LBMA | Recycled/Scrap Only | RCOI confirmed as per CFSI but not disclosed by LBMA | RUSSIAN FEDERATION | Mineral sourcing not disclosed per LBMA, not disclosed by supplier | Mine location unknow; not recycled or scrap | Mineral sourcing not disclosed per LBMA | Not disclosed per LBMA (Russian Federation) | Recycled/Scrap Only | Mine location unknow; not recycled or scrap | Not disclosed per LBMA | Mineral sourcing not disclosed per LBMA, not disclosed by supplier | Not disclosed per LBMA (Russian Federation) | Not disclosed per LBMA | Not disclosed | Not disclosed per LBMA | RCOI confirmed as per CFSI but not disclosed by LBMA | Recycled/Scrap Only | Mineral sourcing not disclosed per LBMA | RCOI confirmed as per CFSI but not disclosed by LBMA | Recycled/Scrap</t>
  </si>
  <si>
    <t>recycled/scrap</t>
  </si>
  <si>
    <t>United States | Recycled/Scrap Only | recycled/scrap | United States | Recycled/Scrap Only</t>
  </si>
  <si>
    <t>Not disclosed per LBMA | RCOI confirmed as per CFSI but not disclosed by LBMA | Mine name unknow; not recycled or scrap | Zhaoyuan city hedong gold deposit, zhaoyuan gold wing ridge gold mine | Not disclosed per LBMA | Mine name unknow; not recycled or scrap | Zhaoyuan city hedong gold deposit, zhaoyuan gold wing ridge gold mine | Not disclosed per LBMA | Not disclosed per LBMA | not available | RCOI confirmed as per CFSI but not disclosed by LBMA | Recycled/Scrap | Mine name unknow; not recycled or scrap | Zhaoyuan city hedong gold deposit, zhaoyuan gold wing ridge gold mine</t>
  </si>
  <si>
    <t>Not disclosed per LBMA | RCOI confirmed as per CFSI but not disclosed by LBMA | CHINA | Mineral sourcing not disclosed per LBMA, not disclosed by supplier | Mine location unknow; not recycled or scrap | Not disclosed per LBMA (China) | Not disclosed per LBMA | Mine location unknow; not recycled or scrap | Mineral sourcing not disclosed per LBMA, not disclosed by supplier | Not disclosed per LBMA (China) | Not disclosed per LBMA | RCOI confirmed as per CFSI but not disclosed by LBMA | Recycled/Scrap | Mineral sourcing not disclosed per LBMA, not disclosed by supplier | Mine location unknow; not recycled or scrap | Not disclosed per LBMA (China)</t>
  </si>
  <si>
    <t>RCOI confirmed as per CFSI | Zhaojin Group | Shandong Zhaojin Gold&amp;Silver Pefinery Co., Ltd | Zhaoyuan gold wing ridge gold mine | Shandong Zhaojin Group Co., Ltd. | Zhaoyuan Gold mine | NO | NA | Heraeus ( Zhaoyuan) Precious Metal Materials Co., Ltd. | From Shandong Zhaojin Group Co., Ltd. | Not disclosed per LBMA | Shandong | RCOI confirmed as per CFSI but not disclosed by LBMA | Shandong Zhaojin Gold &amp; Silver Refinery Co., Ltd. | No | From London Bullion Market Association (LBMA) (list in CFS) | Not disclosed | From Zhaoyuan city hedong gold deposit,zhaoyuan gold wing ridge gold mine,  Jinchiling  Gold Mine | Mine name unknow; not recycled or scrap | Dayigezhuang Gold Mine, Jinchiling Gold Mine, Xiadian Gold Mine, Hedong Gold Mine, Jintingling Gold Mine and Chanzhuang | Jinchiling Gold Mine | From Zhaoyuan city hedong gold deposit,zhaoyuan gold wing ridge gold mine | Zhaoyuan gold wing ridge gold mine | Zhaojin Group | Not disclosed | From London Bullion Market Association (LBMA) (list in CFS) | Shandong Zhaojin Gold &amp; Silver Refinery Co Ltd | Mine name unknow; not recycled or scrap | Not disclosed per LBMA | Shandong | NA | Zhaoyuan gold wing ridge gold mine | Heraeus ( Zhaoyuan) Precious Metal Materials Co., Ltd. | From London Bullion Market Association (LBMA) (list in CFS) | Not disclosed per LBMA | ZhaoJin Group | From Shandong Zhaojin Group Co., Ltd. | N.A | Not dis</t>
  </si>
  <si>
    <t>China | Excludes Covered Countries | NA | No.238 Linglong Road, Zhaoyuan City, Shandong Province, China | Mineral sourcing not disclosed per LBMA, China and recycled | Not disclosed per LBMA | CHINA | RCOI confirmed as per CFSI but not disclosed by LBMA | From London Bullion Market Association (LBMA) (list in CFS) | Mineral sourcing not disclosed per LBMA, China | Mine location unknow; not recycled or scrap | Not disclosed per LBMA (China) | China | Excludes Covered Countries | From London Bullion Market Association (LBMA) (list in CFS) | Mine location unknow; not recycled or scrap | Not disclosed per LBMA | CHINA | NA | Mineral sourcing not disclosed per LBMA, China | Not disclosed per LBMA | NA | China | No.238 Linglong Road, Zhaoyuan City, Shandong Province, China | From London Bullion Market Association (LBMA) (list in CFS) | Not disclosed per LBMA | Shangdong, China | Not disclosed per LBMA | CHINA | China | RCOI confirmed as per CFSI
CHIN</t>
  </si>
  <si>
    <t>Scrap or Recycled | Not disclosed per LBMA | RCOI confirmed as per CFSI but not disclosed by LBMA | Not disclosed | Scrap or recycled | Mine name unknow; not recycled or scrap | Recycled | Not disclosed | Scrap or Recycled | Mine name unknow; not recycled or scrap | Not disclosed per LBMA | Scrap or recycled | scrap from local market | Not disclosed per LBMA | Scrap or Recycled | Scrap or recycled | RCOI confirmed as per CFSI but not disclosed by LBMA | Not disclosed | Scrap or Recycled | scrap from local market | RCOI confirmed as per CFSI but not disclosed by</t>
  </si>
  <si>
    <t>Not disclosed per LBMA | Mineral sourcing not disclosed per LBMA, Scrap or Recycled | Scrap or Recycled | Recycled/Scrap Only | RCOI confirmed as per CFSI but not disclosed by LBMA | SPAIN | Not disclosed | Mineral sourcing not disclosed per LBMA, R/S | Mine location unknow; not recycled or scrap | recycled | Mineral sourcing not disclosed per LBMA, 100% recycled by smelter | Not disclosed per LBMA (Spain) | Not disclosed | Recycled/Scrap Only | Scrap or Recycled | Mine location unknow; not recycled or scrap | Not disclosed per LBMA | Mineral sourcing not disclosed per LBMA, R/S | Not disclosed per LBMA (Spain) | The Netherlands | Not disclosed per LBMA | Scrap or Recycled | Not disclosed per LBMA | Scrap or Recycled | RCOI confirmed as per CFSI but not disclosed by LBMA | Not disclosed | Recycled/Scrap Only | Mineral sourcing not disclosed per LBMA, 100% recycled</t>
  </si>
  <si>
    <t>recycled | Not disclosed per LBMA | RCOI confirmed as per CFSI but not disclosed by LBMA | Mine name unknow; not recycled or scrap | various mines | Not disclosed per LBMA | Mine name unknow; not recycled or scrap | various mines | Not disclosed per LBMA | not available | Not disclosed per LBMA | RCOI confirmed as per CFSI but not disclosed by LBMA | Recycled/Scrap | Mine name unknow; not recycled or scrap | various mines</t>
  </si>
  <si>
    <t>recycled | Not disclosed per LBMA | RCOI confirmed as per CFSI but not disclosed by LBMA | NETHERLANDS | Mineral sourcing not disclosed per LBMA, not disclosed by supplier | Mine location unknow; not recycled or scrap | Not disclosed per LBMA (Netherlands) | Not disclosed per LBMA | Mine location unknow; not recycled or scrap | Mineral sourcing not disclosed per LBMA, not disclosed by supplier | Not disclosed per LBMA (Netherlands) | Not disclosed per LBMA | RCOI confirmed as per CFSI but not disclosed by LBMA | Recycled/Scrap | Mineral sourcing not disclosed per LBMA, not disclosed by supplier | Mine location unknow; not recycled or scrap | Not disclosed per LBMA (Netherlands)</t>
  </si>
  <si>
    <t>SAMWON METALS Corp.</t>
  </si>
  <si>
    <t>recycled | Recycled</t>
  </si>
  <si>
    <t>Not disclosed | recycled | Not disclosed | Korea</t>
  </si>
  <si>
    <t>Non-Disclosure / Unknown | Recycled, Scrap | Recycled/Scrap | Mine name unknow; not recycled or scrap | Recycled, Scrap | Mine name unknow; not recycled or scrap | Recycled or scrap | Recycled, Scrap | not available | Recycled, Scrap | Recycled or scrap | Recycled/Scrap | Mine name unknow; not recycled or scrap</t>
  </si>
  <si>
    <t>Not disclosed | Non-Disclosure / Unknown | Recycled, Scrap | Recycled/Scrap Only | Recycled/Scrap | KOREA (REPUBLIC OF) | Mineral sourcing R/S | Mine location unknow; not recycled or scrap | R/S | Recycled, Scrap | Recycled/Scrap Only | Mine location unknow; not recycled or scrap | Mineral sourcing R/S | R/S | Recycled or scrap | Recycled, Scrap | not available | Not disclosed | Recycled/Scrap Only | R/S | Recycled or scrap | Recycled, Scrap | Recycled/Scrap | R/S | Recycled/Scrap Only | Mineral sourcing R/S | Mine location unknow; not recycled or scrap</t>
  </si>
  <si>
    <t>North America | From AVX, a Linear Technology supplier | Recycled/Scrap Only | North America | Recycled/Scrap Only</t>
  </si>
  <si>
    <t>RCOI confirmed as per CFSI | From Various mines, scrap recyclers | From various mines, scrap recyclers | Some are reycled or scrap sourced but not all | Recycled | NA | Not disclosed per LBMA | RCOI confirmed as per CFSI but not disclosed by LBMA | L1 and Recycled | Mine name unknow; not recycled or scrap | recycled;scrap | L1 | Various mines, scrap recyclers | Recycled | Nondisclosure | RECYCLED | NA | Mine name unknow; not recycled or scrap | Not disclosed per LBMA | L1 and Recycled | NA | Not disclosed per LBMA | From various mines, scrap recyclers | L1, Not disclosed by supplier | Recycled | RCOI confirmed as per CFSI | RCOI confirmed as per CFSI but not disclosed by LBMA | recycled | L1 | Various mines, scrap recyclers | RCOI confir</t>
  </si>
  <si>
    <t>Mineral sourcing not disclosed per LBMA, Canada, Suriname, Guyana, Recycled Scrap | Mineral sourcing not disclosed per LBMA, Canada, Suriname, Guyana, Recycled Scrap | Canada, Some are recycled or scrap sourced but not all. | Recycled | Ontario | CANADA | Not disclosed per LBMA | Excludes Covered Countries | RCOI confirmed as per CFSI but not disclosed by LBMA | Canada | Mineral sourcing not disclosed per LBMA, Mineral sourcing L1, from Canada, USA and Guyana by smelter | Mine location unknow; not recycled or scrap | North and South America;recycled;scrap | Canada/South America, recycled or scrap source | Not disclosed per LBMA (L1, Canada, USA and Guyana) | Ontario | Nondisclosure | Recycled | Excludes Covered Countries | CANADA | Mine location unknow; not recycled or scrap | Not disclosed per LBMA | Mineral sourcing not disclosed per LBMA, Mineral sourcing L1, from Canada, USA and Guyana by smelter | Not di | CANADA | Not disclosed per LBMA | Not disclosed per LBMA | Canada | Ontario | Recycled | RCOI confirmed as per CFSI but not disclosed by LBMA | Excludes Covered Countries | recycled | Mineral sourcing not disclosed per LBMA, Mineral sourcing L1, from Cana</t>
  </si>
  <si>
    <t>Rand Refinery (Pty) Ltd | From Rand Refinery (Pty) Ltd | Rand Refinery (Pty) Ltd | scrap | Not disclosed per LBMA | RCOI confirmed as per CFSI but not disclosed by LBMA | Mine name unknow; not recycled or scrap | Rand Refinery (Pty) Ltd | Mine name unknow; not recycled or scrap | Not disclosed per LBMA | From Rand Refinery (Pty) Ltd | Recycled | Not disclosed per LBMA | Rand Refinery (Pty) Ltd | From Rand Refinery (Pty) Ltd | Not disclosed by supplier | RCOI confirmed as per CFSI but not disclosed by LBMA | Rand Refinery (Pty) Ltd | RCOI confirmed as per CFSI but not disclosed by LBMA</t>
  </si>
  <si>
    <t>SOUTH AFRICA | Mineral sourcing not disclosed per LBMA, South Africa | South Africa | scrap | Excludes Covered Countries | Not disclosed per LBMA | Includes Covered Countries | RCOI confirmed as per CFSI but not disclosed by LBMA | South Africa | Mine location unknow; not recycled or scrap | Not disclosed per LBMA (South Africa) | SOUTH AFRICA | Includes Covered Countries | South Africa | Mine location unknow; not recycled or scrap | Not disclosed per LBMA | Mineral sourcing not disclosed per LBMA, South Africa | Not disclosed per LBMA (South Africa) | Recycled | Not disclosed per LBMA | South Africa | Not disclosed per LBMA | Excludes Covered Countries | South Africa | RCOI confirmed as per CFSI but not disclosed by LBMA | SOUTH AFRICA | Mineral sourcing not disclosed per LBMA, South Africa | RCOI conf</t>
  </si>
  <si>
    <t>Not disclosed by supplier | Not disclosed per LBMA | RCOI confirmed as per CFSI but not disclosed by LBMA | Mine name unknow; not recycled or scrap | Dynacor plant in Chala, Peru | Mine name unknow; not recycled or scrap | Not disclosed per LBMA | Not disclosed by supplier | Dynacor plant in Chala, Peru | Not disclosed per LBMA | Not disclosed by supplier | Recycled or scrap | RCOI confirmed as per CFSI but not disclosed by LBMA | RCOI confirmed as per CFSI but not disclosed by LBMA | Recycled/Scrap | Not disclosed by supplier | Mine name unknow; not recyc</t>
  </si>
  <si>
    <t>Not disclosed per LBMA | Mineral sourcing not disclosed per LBMA, Not disclosed by supplier | confidential | RCOI confirmed as per CFSI but not disclosed by LBMA | SWITZERLAND | Mineral sourcing not disclosed per LBMA, not disclosed by supplier | Mine location unknow; not recycled or scrap | Not disclosed per LBMA (Peru) | confidential | Mine location unknow; not recycled or scrap | Not disclosed per LBMA | Mineral sourcing not disclosed per LBMA, not disclosed by supplier | Not disclosed per LBMA (Peru) | Not disclosed per LBMA | Not disclosed per LBMA | RCOI confirmed as per CFSI but not disclosed by LBMA | confidential | Mineral sourcing not disclosed per LBMA, Not disclosed by supplier | RCOI confirmed as per CFSI but not disclosed by LBMA | Recycled/Sc</t>
  </si>
  <si>
    <t>Pongkor | Not disclosed per LBMA | RCOI confirmed as per CFSI but not disclosed by LBMA | Not disclosed by supplier | Mine name unknow; not recycled or scrap | Sawahlunto, Muaraenim and Samarinda. | Mine name unknow; not recycled or scrap | Not disclosed per LBMA | Not disclosed by supplier | Sawahlunto, Muaraenim and Samarinda. | Not disclosed per LBMA | From Java, Jakarta | RCOI confirmed as per CFSI but not disclosed by LBMA | Not disclosed by supplier | RCOI confirmed as per CFSI but not disclosed by LBMA | Recycled/Scrap | Not disclosed by supplier | Mine name unknow; not recy</t>
  </si>
  <si>
    <t>Not disclosed per LBMA | Indonesia | Not disclosed per LBMA | Excludes Covered Countries | RCOI confirmed as per CFSI but not disclosed by LBMA | INDONESIA | Mineral sourcing not disclosed per LBMA, not disclosed by supplier | Mine location unknow; not recycled or scrap | Mineral sourcing not disclosed per LBMA | Not disclosed per LBMA (Indonesia) | Excludes Covered Countries | Mine location unknow; not recycled or scrap | Not disclosed per LBMA | Mineral sourcing not disclosed per LBMA, not disclosed by supplier | Not disclosed per LBMA (Indonesia) | Not disclosed per LBMA | Not disclosed per LBMA | RCOI confirmed as per CFSI but not disclosed by LBMA | Mineral sourcing not disclosed per LBMA | RCOI confirmed as per CFSI but not disclosed by LBMA | Recycled/Scrap | Excludes Covered Countries | Mineral</t>
  </si>
  <si>
    <t>Not disclosed per LBMA | RCOI confirmed as per CFSI but not disclosed by LBMA | Not disclosed by supplier | Mine name unknow; not recycled or scrap | various mines | Mine name unknow; not recycled or scrap | Not disclosed per LBMA | Not disclosed by supplier | various mines | Not disclosed per LBMA | Not disclosed per LBMA | not available | RCOI confirmed as per CFSI but not disclosed by LBMA | Recycled/Scrap | Not disclosed by supplier | Mine name unknow; not recycled or scrap | various mines</t>
  </si>
  <si>
    <t>Russia  Urals, Siberian and Far Eastern regions. | Not disclosed per LBMA | RCOI confirmed as per CFSI but not disclosed by LBMA | RUSSIAN FEDERATION | Mineral sourcing not disclosed per LBMA, not disclosed by supplier | Mine location unknow; not recycled or scrap | Not disclosed per LBMA (Russia) | Mine location unknow; not recycled or scrap | Not disclosed per LBMA | Mineral sourcing not disclosed per LBMA, not disclosed by supplier | Not disclosed per LBMA (Russia) | Not disclosed per LBMA | Russia  Urals, Siberian and Far Eastern regions. | Not disclosed per LBMA | RCOI confirmed as per CFSI but not disclosed by LBMA | Recycled/Scrap | Mineral sourcing not disclosed per LBMA, not disclosed by supplier | Mine location</t>
  </si>
  <si>
    <t>Not disclosed | Excludes Covered Countries | Not disclosed | Excludes Covered Countries</t>
  </si>
  <si>
    <t>Not disclosed by supplier | NA | Not disclosed per LBMA | RCOI confirmed as per CFSI but not disclosed by LBMA | Not disclosed | Not disclosed by smelter | Mine name unknow; not recycled or scrap | recycle | Burkina Faso | Not disclosed | Mine name unknow; not recycled or scrap | Not disclosed per LBMA | Not disclosed by smelter | Burkina Faso | Not disclosed per LBMA | Not disclosed by supplier | Recycled | Not disclosed by smelter | RCOI confirmed as per CFSI but not disclosed by LBMA | Not disclosed | Recycled | RCOI confirmed as per CFSI but not disclosed by LBMA | Recycled/Scrap | Not disclo</t>
  </si>
  <si>
    <t>Mineral sourcing not disclosed per LBMA, Not disclosed by supplier | NA | Not disclosed per LBMA | Includes Covered Countries | RCOI confirmed as per CFSI but not disclosed by LBMA | SWITZERLAND | Not disclosed | Mineral sourcing not disclosed per LBMA, L1, L3 from Argentina, Australia, Azerbaijan, Brazil, Burkina Faso, Dominican Republic, Ecuador, Ghana, Guinea, Liberia, Malaysia, Mauritania, Peru, Tanzania,USA by smelter. | Mine location unknow; not recycled or scrap | recycled;DRC | Not disclosed per LBMA (L1, L3, Argentina, Australia, Azerbaijan, Brazil, Burkina Faso, Dominican Republic, Ecuador, Ghana, Guinea, Liberia, Malaysia, Mauritania, Peru, USA) | Not disclosed | Includes Covered Countries | Mine location unknow; not recycled or scrap | Not disclosed per LBMA | Mineral sourcing not disclosed per LBMA, L1, L3 from Argentina, Australia, Azerbaijan, Brazil, Burkina Faso, Dominican Republic, Ecuador, G | Not disclosed per LBMA | Not disclosed per LBMA | Recycled | RCOI confirmed as per CFSI but not disclosed by LBMA | Not disclosed | Includes Covered Countries | Mineral sourcing not disclosed per LBMA, L1, L3 from Argentina, Australia, Azerbaijan, Brazil,</t>
  </si>
  <si>
    <t>recycled | Not disclosed per LBMA | RCOI confirmed as per CFSI but not disclosed by LBMA | Not disclosed by supplier | Mine name unknow; not recycled or scrap | Amur Region; Chelyabinsk Region; Chukotka Autonomous Area;Irkutsk Region;Khabarovsk Territory;Krasnoyarsk Territory;Magadan Region; Novosibirsk Region;Republic of Sakha (Yakutia) (Aldan, Neryungri, settlement Ust-Nera);Sverdlovsk Region;Trans-Baikal Terri | Not disclosed per LBMA | Mine name unknow; not recycled or scrap | Not disclosed by supplier | Amur Region; Chelyabinsk Region; Chukotka Autonomous Area;Irkutsk Region;Khabarovsk Territory;Krasnoyarsk Territory;Magadan Region; Novosibirsk Region;Republic | Not disclosed per LBMA | Not disclosed per LBMA | not available | RCOI confirmed as per CFSI but not disclosed by LBMA | Recycled/Scrap | Not disclosed by supplier | Mine name unknow; not recycled or scrap | Amur Region; Chelyabinsk Region; Chukotka Auton</t>
  </si>
  <si>
    <t>Not disclosed per LBMA | Recycled | Not disclosed per LBMA | RCOI confirmed as per CFSI but not disclosed by LBMA | RUSSIAN FEDERATION | Mineral sourcing not disclosed per LBMA, not disclosed by supplier | Mine location unknow; not recycled or scrap | Not disclosed per LBMA (Russian Federation) | Not disclosed per LBMA | Mine location unknow; not recycled or scrap | Mineral sourcing not disclosed per LBMA, not disclosed by supplier | Not disclosed per LBMA (Russian Federation) | Not disclosed per LBMA | RCOI confirmed as per CFSI but not disclosed by LBMA | Recycled/Scrap | Mineral sourcing not disclosed per LBMA, not disclosed by supplier | Mine location unknow; not recycled or scrap | Not disclosed per LBMA (Russian Federation)</t>
  </si>
  <si>
    <t>recycled | Not disclosed by supplier | Recycled, Scrap | Recycled/Scrap | Not disclosed | Mine name unknow; not recycled or scrap | Recycled | Recycled, Scrap | Not disclosed | Mine name unknow; not recycled or scrap | Recycled or scrap | Recycled, Scrap | Some are recycled, scrap, cover countries or DRC sourced but not all. | Not disclosed by supplier | Name of mines inquiry in progress:  recycled | Recycled and L1 not disclosed by supplier | Recycled/Scrap | Not disclosed | Recycled, Scr</t>
  </si>
  <si>
    <t>L1 | recycled | Mineral sourcing L1, Not disclosed by supplier | Recycled, Scrap | Recycled/Scrap Only | Recycled/Scrap | JAPAN | Not disclosed | Mineral sourcing R/S | Mine location unknow; not recycled or scrap | R/S | Not disclosed per LBMA (recycled or scrap) | Recycled, Scrap | Not disclosed | Recycled/Scrap Only | Mine location unknow; not recycled or scrap | Mineral sourcing R/S | R/S | Recycled or scrap | Not disclosed per LBMA (recycled or scrap) | Recycled, Scrap | Some are recycled, scrap, cover countries or DRC sourced but not all. | L1 | recycled | L1, R/S | Not disclosed per LBMA | RCOI confirmed as per CFSI | Recycled/Scrap | Not disclosed | Recycled/Scrap Only | Recycled, Scrap | Recycled or</t>
  </si>
  <si>
    <t>RCOI confirmed as per CFSI | recycled | Recycled scrap material | Domestic USA Jewelery and electronics scrap. No imported goods | recycled | Some are recycled or scrap sourced but not all. | Recycled | Recycled | Recycled, Scrap | Not disclosed by supplier | 100% sourcing L1 | RCOI confirmed as per CFSI | Some are recycled or scrap sourced but not all | Some are recycled or scrap sourced but not all. | recycled | Dealing with mines or Govt approved supp</t>
  </si>
  <si>
    <t>recycled | Recycled scrap material | Domestic USA Jewelery and electronics scrap. No imported goods | recycled | R/S | Some are recycled or scrap sourced but not all. | UNITED STATES OF AMERICA | USA | Ohio Precious Metals LLC. | L1, R/S | R/S | Mineral sourcing L1
Not disclosed by  supplier | Excludes Covered Countries | Some are recycled or scrap sourced but not all. | USA,Scrap | Recycled | Some are recycled or scrap sourced but not all | recycled |</t>
  </si>
  <si>
    <t>recycled | Recycled or Scrap | Recycled or Scrap | scrap | Recycled | Not disclosed per LBMA | RCOI confirmed as per CFSI but not disclosed by LBMA | Not disclosed | Mine name unknow; not recycled or scrap | Nihon Material Co. LTD | recycled;scrap | Not disclosed | Recycled | Recycled or Scrap | recycled | Mine name unknow; not recycled or scrap | Not disclosed per LBMA | Recycled or scrap | recycled | Recycled or Scrap | Not disclosed per LBMA | Recycled | Recycled or Scrap | Recycled | From Indonesia, South America, South East Asia countries and Recycled or Scrap | RCOI confirmed as per CFSI but not disclosed by LBMA | Not disclosed | recyc</t>
  </si>
  <si>
    <t>recycled | Mineral sourcing L1, R/S, Recycled or Scrap | Recycled or Scrap | scrap | Recycled/Scrap Only | recyled | Mineral sourcing not disclosed per LBMA, Recycled | Not disclosed per LBMA | Recycled | RCOI confirmed as per CFSI but not disclosed by LBMA | JAPAN | Recycled or Scrap | Mineral sourcing not disclosed per LBMA, R/S | Mine location unknow; not recycled or scrap | recycled;scrap | Not disclosed | Mineral sourcing not disclosed per LBMA, Recycled or Scrap | Not disclosed per LBMA (recycled or scrap) | Not disclosed | recycled | Recycled | Recycled/Scrap Only | Recycled or Scrap | recyled | Mine location unknow; not recycled or scrap | Not disclosed per LBMA | Mineral sourcing not disclosed per LBMA, R/S | Recycled or scrap | Not disclosed per LBMA (rec | recycled | recyled | Recycled or Scrap | Not disclosed per LBMA | Recycled | Recycled or Scrap | Not disclosed per LBMA | L1, R/S | Recycled | recycled | RCOI confirmed as per CFSI but not disclosed by LBMA | Recycled/Scrap Only | Recycled or scrap | Mine</t>
  </si>
  <si>
    <t>Samarkand | Not disclosed | not available | (include recycled) | Not disclosed</t>
  </si>
  <si>
    <t>Not disclosed | Uzbekistan | UZBEKISTAN | Not disclosed | not available | (include recycled) | Not disclosed</t>
  </si>
  <si>
    <t>Not disclosed by supplier | Not disclosed per LBMA | RCOI confirmed as per CFSI but not disclosed by LBMA | Mine name unknow; not recycled or scrap | Ram | Mine name unknow; not recycled or scrap | Not disclosed per LBMA | Not disclosed by supplier | Ram | Jiangxi Dajishan Tungsten Industry Ltd | Not disclosed per LBMA | Not disclosed by supplier | RCOI confirmed as per CFSI but not disclosed by LBMA | RCOI confirmed as per CFSI but not disclosed by LBMA | Recycled/Scrap | Not disclosed by supplier | Mine n</t>
  </si>
  <si>
    <t>Not disclosed per LBMA | Mineral sourcing not disclosed per LBMA, Not disclosed by supplier | RCOI confirmed as per CFSI but not disclosed by LBMA | TURKEY | Mineral sourcing not disclosed per LBMA, not disclosed by supplier | Mine location unknow; not recycled or scrap | Not disclosed per LBMA (Turkey) | Mine location unknow; not recycled or scrap | Not disclosed per LBMA | Mineral sourcing not disclosed per LBMA, not disclosed by supplier | Not disclosed per LBMA (Turkey) | China | Not disclosed per LBMA | Not disclosed per LBMA | RCOI confirmed as per CFSI but not disclosed by LBMA | Mineral sourcing not disclosed per LBMA, Not disclosed by supplier | RCOI confirmed as per CFSI but not disclosed by LBMA | Recycled/Scrap | M</t>
  </si>
  <si>
    <t>Recycled | Not disclosed per LBMA | RCOI confirmed as per CFSI but not disclosed by LBMA | Not disclosed by supplier | Mine name unknow; not recycled or scrap | Cadia Hill, Los Pelambres, Collahuasi, Escondida, Ridgeway,Huckleberry | Not disclosed per LBMA | Mine name unknow; not recycled or scrap | Not disclosed by supplier | Cadia Hill, Los Pelambres, Collahuasi, Escondida, Ridgeway,Huckleberry | Not disclosed per LBMA | Not disclosed per LBMA | not available | RCOI confirmed as per CFSI but not disclosed by LBMA | Recycled/Scrap | Not disclosed by supplier | Mine name unknow; not recycled or scrap | recycled | Cadia Hill, Los Pelambres, Collahuas</t>
  </si>
  <si>
    <t>Not disclosed | Recycled | Not disclosed per LBMA | RCOI confirmed as per CFSI but not disclosed by LBMA | RUSSIAN FEDERATION | Mineral sourcing not disclosed per LBMA, not disclosed by supplier | Mine location unknow; not recycled or scrap | Not disclosed per LBMA (Chile, Australia, Canada) | Not disclosed per LBMA | Mine location unknow; not recycled or scrap | Mineral sourcing not disclosed per LBMA, not disclosed by supplier | Not disclosed per LBMA (Chile, Australia, Canada) | Not disclosed per LBMA | Not disclosed | Not disclosed per LBMA | RCOI confirmed as per CFSI but not disclosed by LBMA | Recycled/Scrap | Mineral sourcing not disclosed per LBMA, not disclosed by supplier | Mine location unknow; not recycled or scrap | re</t>
  </si>
  <si>
    <t>Cadia Hill &amp; recycled | Not disclosed | recycled | From Cadia Hill
recycled | Cadia Hill | Cadia Hill recycled | Recycled, From Los Pelambres Mine, Collahuasi Mine, Escondida Mine, Cadia Hill &amp; Ridgeway Mines | Because it is a Conflict-Free Gold Refiner, is no problem. | Not disclosed per LBMA | Recycled | RCOI confirmed as per CFSI but not disclosed by LBMA | recyceled | Cadia Hill | Los Pelambres Mine
Collahuasi Mine
Escondida Mine
Cadia Hill &amp; Ridgeway Mines | Mine name unknow; not recycled or scrap | Mitsui Mining and Smelting Co., Ltd. | recycled;scrap | From Los Pelambres Mine
Collahuasi Mine
Escondida Mine
Cadia Hill &amp; Ridgeway Mines | Not disclosed | Recycled | Cadia Hill | recycled | Mine name unknow; not recycled or scrap | Not disclosed per LBMA | recyceled | Recycled, From Los Pelambres Mine, Collahuasi Mine, Escondida Mine, Cadia Hill &amp; Ridgeway Mines | Cadia Hill, Los Pelambres, | recycled | Los Pelambres Mine
Collahuasi Mine
Escondida Mine
Cadia Hill &amp; Ridgeway Mines | Cadia Hill | Not disclosed per LBMA | Recycled | Recycled, From Los Pelambres Mine, Collahuasi Mine, Escondida Mine, Cadia Hill &amp; Ridgeway Mines | From Cadia Hill
r</t>
  </si>
  <si>
    <t>Australia &amp; recycled | Not disclosed | recycled | Mineral sourcing not disclosed per LBMA, Australia, recycled | Australia
recycled | Australia recycled | Excludes Covered Countries | Not disclosed per LBMA | Because it is a Conflict-Free Gold Refiner, is no problem. | Mineral sourcing not disclosed per LBMA, Recycled, Chile, Australia | Recycled | RCOI confirmed as per CFSI but not disclosed by LBMA | Australia
recycled | JAPAN | Chile
Chile
Chile
Australia | Mineral sourcing not disclosed per LBMA, L1, R/S, Chile, Australia | Mine location unknow; not recycled or scrap | recycled;scrap | Mineral sourcing L1, Australia | Not disclosed per LBMA (L1, Australia) | Not disclosed | Recycled | Excludes Covered Countries | recycled | Australia
recycled | Mine location unknow; not recycled or scrap | Not disclosed per LBMA | Mineral sourcing not disclosed per LBMA, L1, R/S, Chile, Australia | Chile, Australia, Canada | | Australia, recycled | recycled | Chile
Chile
Chile
Australia | Australia
recycled | Not disclosed per LBMA | Recycled | Not disclosed per LBMA | Mineral sourcing L1
Australia 
recycled | Recycled | recycled | Australia
recycled | RCOI confirmed as per CFS</t>
  </si>
  <si>
    <t>Huckleberry &amp; recycled | RCOI confirmed as per CFSI | Not disclosed | Recycled | recycled | From Huckleberry
recycled | recycled | Hunkleberry recycled | Recycled, From Huckleberry Mine, Copper Mountain Mine, Escondida Mine, Los Pelambres Mine, Batu Hijau Mine | Because it is a Conflict-Free Gold Refiner, is no problem. | Nondisclosure | Not disclosed per LBMA | RCOI confirmed as per CFSI but not disclosed by LBMA | Huckleberry | Huckleberry Mine
Copper Mountain Mine
Escondida Mine
Los Pelambres Mine
Batu Hijau Mine | Recycled, From Huckleberry Mine
Copper Mountain Mine
Escondida Mine
Los Pelambres Mine
Batu Hijau Mine | Mine name unknow; not recycled or scrap | Mitsubishi Materials Corporation | recycled;scrap | Scrap | Recycled, From Huckleberry Mine Copper Mountain Mine Escondida Mine Los Pelambres Mine Batu Hijau Mine | Not disclosed | Nondisclosure | Recycled | recycled | Huckleberry | Mine name unknow; not recycled or scrap | Not disclosed per LBMA | Recycled, From Huckleberry Mine
Copper Mountain Mine
Escondida Mine
Los Pelambres Mine
Batu Hijau Mine | Mitsubishi Mate | Huckleberry &amp; recycled | Recycled | recycled | Nondisclosure | Huckleberry Mine
Copper Mountain Mine
Escondida Mine
Los Pelambres Mine
Batu Hijau Mine | Huckleberry | Not disclosed per LBMA | Recycled, From Huckleberry Mine, Copper Mountain Mine, Escondid</t>
  </si>
  <si>
    <t>Canada &amp; recycled | Not disclosed | Recycled | recycled | Mineral sourcing not disclosed per LBMA, Canada, recycled | recycled | Canada recycled | Not disclosed per LBMA | Because it is a Conflict-Free Gold Refiner, is no problem. | Nondisclosure | RCOI confirmed as per CFSI but not disclosed by LBMA | Canada
recycled | JAPAN | Canada
Canada
Chile
Chile
Indonesia | Mineral sourcing not disclosed per LBMA, R/S, L1, Canada, Chile, Indonesia | Mine location unknow; not recycled or scrap | recycled;scrap | Mineral sourcing not disclosed per LBMA, Mineral sourcing R/S by smelter | Scrap | Not disclosed per LBMA (Canada, recycled) | Not disclosed | Nondisclosure | Recycled | recycled | Canada
recycled | Mine location unknow; not recycled or scrap | Not disclosed per LBMA | Mineral sourcing not disclosed per LBMA, R/S, L1, Canada, Chile, Indonesia | JAPAN | Canada | Not disclosed per | Canada &amp; recycled | Recycled | Canada, recycled | recycled | Nondisclosure | Canada
Canada
Chile
Chile
Indonesia | Canada
recycled | Not disclosed per LBMA | Not disclosed per LBMA | Tanaka purchase gold metal with ONLY the good delivery brand, which Lond</t>
  </si>
  <si>
    <t>RCOI confirmed as per CFSI | Recycled | Not disclosed by supplier | Not disclosed per LBMA | RCOI confirmed as per CFSI but not disclosed by LBMA | Mine name unknow; not recycled or scrap | Tizapa | Bismark,  Maple, Sabinas,  
Tizapa, Velardeña.jpg
Velardeña
Madero, Parreña | Recycled | Mine name unknow; not recycled or scrap | Not disclosed per LBMA | Bismark,  Maple, Sabinas,  
Tizapa, Velardeña.jpg
Velardeña
Madero, Parreña | 1. Jiangxi Minmetals non-ferrous Pioneer Metals Corporation
2. Hunan Chunchang Nonferrous Metals Co.,Ltd | Not disclosed per LBMA | Recycled | Not disclosed by supplier | RCOI confirmed as per CFSI | RCOI confirmed as per CFSI but not disclosed by LBMA |</t>
  </si>
  <si>
    <t>Not disclosed per LBMA | MEXICO | Mineral sourcing not disclosed per LBMA, Not disclosed by  supplier | Excludes Covered Countries | RCOI confirmed as per CFSI but not disclosed by LBMA | Mexico | Mineral sourcing not disclosed per LBMA, not disclosed by  supplier | Mine location unknow; not recycled or scrap | Not disclosed per LBMA (Mexico) | Mexico | Excludes Covered Countries | Mine location unknow; not recycled or scrap | Not disclosed per LBMA | Mineral sourcing not disclosed per LBMA, not disclosed by  supplier | Not disclosed per LBMA (Mexico) | MEXICO | CHINA | Not disclosed per LBMA | Not disclosed per LBMA | Mexico | RCOI confirmed as per CFSI but not disclosed by LBMA | Mineral sourcing not disclosed per LBMA, Not disclosed by  supplier | RCOI confirmed as per CFSI but not disclosed by LBMA |</t>
  </si>
  <si>
    <t>RCOI confirmed as per CFSI | Recycled | recycled | NA | United States-recycled | Not disclosed per RJC | Scrap | RCOI confirmed as per CFSI but not disclosed by RJC | Mine name unknow; not recycled or scrap | recycled,scrap | Recycled | RECYCLED | Scrap | NA | Mine name unknow; not recycled or scrap | Not disclosed per RJC | Recycled | NA | Scrap | Not disclosed per RJC | Recycled | MA-recycled | Scrap | RCOI confirmed as per CFSI | RCOI confirmed as per CFSI but not disclosed by RJC | recycled | RCOI confirmed as per CFSI but not disclosed by RJC | Recycled/Scrap | Mine name</t>
  </si>
  <si>
    <t>Recycled | Mineral sourcing not disclosed per RJC, Recycled | USA | recycled | UNITED STATES | Not disclosed per RJC | Excludes Covered Countries | Scrap | RCOI confirmed as per CFSI but not disclosed by RJC | UNITED STATES OF AMERICA | Mineral sourcing not disclosed per RJC, R/S | Mine location unknow; not recycled or scrap | unknown location;recycled,scrap | Not disclosed per RJC (Recycled) | USA | Canada, United States, China, Mexico, Switzerland | Recycled | Excludes Covered Countries | Scrap | UNITED STATES | Mine location unknow; not recycled or scrap | Not disclosed per RJC | Mineral sourcing not disclosed per RJC, R/S | Not disclosed per | Recycled | UNITED STATES | USA | Scrap | Not disclosed per RJC | Not disclosed per LBMA | Not disclosed per RJC | United States-recycled | Scrap | USA,Recycled | Recycled | RCOI confirmed as per CFSI but not disclosed by RJC | Excludes Covered Countries |</t>
  </si>
  <si>
    <t>RCOI confirmed as per CFSI | Metalor Technologies SA | Recycled or scrap | recycled and scrap | SWITZERLAND | Recycle | Recycle(Compliant Gold Smelter(list in CFS)) | Metalor Technologies SA | Switzerland | RECYCLED | Recycled or scrap, More than 80% of gold source coming from recycle &amp; scrap. | Not disclosed per RJC | Recycled and scrap sourced | Recycled | - | Metalor Technologies S.A. | RCOI confirmed as per CFSI but not disclosed by RJC | No | From Metalor from various mines + recycled + scrap | Mine name unknow; not recycled or scrap | recycle;scrap | Recycle(not 100%) | recycling | RECYCLED SCRAP MATERIAL | Recycle(not 100%) | Recycled and scrap | RECYCLED SCRAP MATERIAL | Recycled and scrap sourced | recycled and scrap | Recycled,
a. North Attleboro, Massachusetts, USA | Recycled and Scrap | Mine name unknow; not recycled or scrap | Not disclosed per RJC | | recycled or scrap | - | recycled and scrap | Not disclosed per RJC | Recycled | Recycled or scrap, More than 80% of gold source coming from recycle &amp; scrap. | Recycled | More than 80% of gold source coming from recycle &amp; scrap. | Recycled and scrap source</t>
  </si>
  <si>
    <t>SWITZERLAND | Excludes Covered Countries | USA | Recycled or scrap | recycled and scrap | Recycle(Compliant Gold Smelter(list in CFS)) | Switzerland | RECYCLED | Mineral sourcing not disclosed per LBMA, Countries other than Democratic Republic of the Congo and the nine countries which with it shares an internationally recognized border: Angola, Burundi, Central African Republic, Republic of the Congo, Rwanda, Sout | Not disclosed per RJC | Recycled and scrap sourced | Recycled etc. | - | Rue des Perveuils 8 CH-2074 | RCOI confirmed as per CFSI but not disclosed by RJC | Mineral sourcing not disclosed per RJC, R/S and mining not disclosed by supplier | Mine location unknow; not recycled or scrap | Peru | Recycle(not 100%) | Switzerland | Mineral sourcing not disclosed per RJC, Switzerland | Mining,recycled and scrap | Not disclosed per RJC (Switzerland) | Recycle(not 100%) | Canada, Sweden, Belgium, Hong Kong, United States, China, United Kingdom, Switzerland, Indonesia | Excludes Covered Countries | Recycled and scrap sourced | recycled and scrap | Recycled,
a. North Attleboro, Massachusetts, USA | Recycl | recycled or scrap | - | recycled and scrap | Not disclosed per RJC | Recycled etc. | Not disclosed per LBMA | Recycled | Recycled and scrap sourced | Recycled etc. | Switzerland | Not disclosed per RJC | Switzerland,Recycled and Scrap | RCOI confirmed as</t>
  </si>
  <si>
    <t>recycled | Not disclosed per RJC | Metalor Technologies (Singapore) Pte., Ltd. | RCOI confirmed as per CFSI but not disclosed by RJC | Not disclosed | From Mining, recycled and scrap sources
From congagold ore
From Metalor Technologies (Singapore) Pte., Ltd. | Mine name unknow; not recycled or scrap | Not disclosed by supplier | Mines from Puno/ Minerales Del Sur | Metalor Technologies (Singapore) Pte., Ltd. | Not disclosed | Mine name unknow; not recycled or scrap | Not disclosed per RJC | From Mining, recycled and scrap sources
From congagold ore
From Metalor Technologies (Singapore) Pte., Ltd. | Mines from Puno/ | Not disclosed per LBMA | Not disclosed per RJC | Not disclosed by supplier | RCOI confirmed as per CFSI but not disclosed by RJC | Not disclosed | RCOI confirmed as per CFSI but not disclosed by RJC | Recycled/Scrap | From Mining, recycled and scrap sourc</t>
  </si>
  <si>
    <t>recycled | Not disclosed per RJC | Excludes Covered Countries | 8 Buroh street | RCOI confirmed as per CFSI but not disclosed by RJC | SINGAPORE | Not disclosed | Mineral sourcing not disclosed per RJC, L1, R/S, Peru | Mine location unknow; not recycled or scrap | Mineral sourcing not disclosed per RJC, Not disclosed by supplier | Not disclosed per RJC (Singapore) | Singapore | Not disclosed | Excludes Covered Countries | Mine location unknow; not recycled or scrap | Not disclosed per RJC | Mineral sourcing not disclosed per RJC, L1, R/S, Peru | Not disclosed per RJC (Singapore) | Not disclosed per LBMA | Not disclosed per RJC | Not disclosed per RJC | Not disclosed per LBMA | RCOI confirmed as per CFSI | RCOI confirmed as per CFSI but not disclosed by RJC | Not disclosed | Mineral sourcing not disclosed per RJC, Not disclosed by s</t>
  </si>
  <si>
    <t>Not disclosed | Recycle | Metalor Technologies (Hong Kong) | Recycled | recycled | Recycled | scrap | RECYCLED | From Metalor Technologies (Hong Kong) | Not disclosed per RJC | Metalor Technologies (Hong Kong) Ltd. | RCOI confirmed as per CFSI but not disclosed by RJC | Yunnan Tin Group (Holding) Company Limited | Metalor purchase gold metal with ONLY good delivery brand , which Responsible Jewellery Council (RJC) approved as from our supplier | Mining, recycled and scrap sources
From congagold ore
From Metalor Technologies (Hong Kong) Ltd. | Mine name unknow; not recycled or scrap | From congagold ore | Mining, recycled and scrap sources From congagold ore From Metalor Technologies (Hong Kong) Ltd. | Metalor Technologies (Hong Kong) Ltd. | conga金矿 | Metalor purchase gold metal with ONLY good delivery brand , which Responsible Jewellery Council (RJC) approved as from our supplier | Mine name unknow; not recycled or scrap | Not disclosed per RJC | Minin | RECYCLED | Recycled | Not disclosed per LBMA | Not disclosed per RJC | From Metalor Technologies (Hong Kong) | From congagold ore and Recycled / Scrap | Recycled and scrap sourced | RCOI confirmed as per CFSI but not disclosed by RJC | Metalor purchase go</t>
  </si>
  <si>
    <t>Not disclosed | recycled and scrap | Hong Kong | Recycled | recycled | Recycled | scrap | RECYCLED | Mineral sourcing not disclosed per LBMA, Not disclosed by  supplier | Not disclosed per RJC | Excludes Covered Countries | 10 Metropolis Drive | RCOI confirmed as per CFSI but not disclosed by RJC | CHINA | Metalor purchase gold metal with ONLY good delivery brand , which Responsible Jewellery Council (RJC) approved as from our supplier | Mineral sourcing not disclosed per RJC, L1, R/S, Peru | Mine location unknow; not recycled or scrap | Mineral sourcing not disclosed per RJC, Peru | Not disclosed per RJC (Peru) | CHINA | 秘鲁 | Hong Kong, United States, Japan, China, Australia, Switzerland, Peru | Metalor purchase gold metal with ONLY good delivery brand , which Responsible Jewellery Council (RJC) approved as from our supplier | Excludes Covered Countries | Mine loc | RECYCLED | Recycled | Not disclosed per LBMA | Not disclosed per RJC | Not disclosed per LBMA | Recycled and scrap sourced | Not disclosed per RJC | RCOI confirmed as per CFSI | RCOI confirmed as per CFSI but not disclosed by RJC | Metalor purchase gold m</t>
  </si>
  <si>
    <t>recycled | Not disclosed per RJC | scrap | RCOI confirmed as per CFSI but not disclosed by RJC | Shanghai Exchange Market | Mining, recycled and scrap sources | recycled and scrap | Essakane mine | Not disclosed per RJC | Mining, recycled and scrap sources | Essakane mine | Shanghai Exchange Market | Not disclosed per RJC | not available | RCOI confirmed as per CFSI but not disclosed by RJC | Recycled/Scrap | Mining, recycled and scrap sources | Essakane mine</t>
  </si>
  <si>
    <t>recycled | Not disclosed per RJC | Excludes Covered Countries | scrap | RCOI confirmed as per CFSI but not disclosed by RJC | CHINA | Shanghai | Mineral sourcing not disclosed per RJC, R/S and mining not disclosed by supplier | Mining,recycled and scrap sources | Not disclosed per RJC (Switzerland) | Excludes Covered Countries | Not disclosed per RJC | Mineral sourcing not disclosed per RJC, R/S and mining not disclosed by supplier | Not disclosed per RJC (Switzerland) | Shanghai | Not disclosed per RJC | not available | Not disclosed per RJC | RCOI confirmed as per CFSI but not disclosed by RJC | Recycled/Scrap | Excludes Covered Countries | Mineral sourcing not disclosed per RJC, R/S and mining not disclosed by supplier</t>
  </si>
  <si>
    <t>recycled | Recycled | recycled | Some are recycled or scrap sourced but not all | Not disclosed per LBMA | RCOI confirmed as per CFSI but not disclosed by LBMA | Recycled or Scrap | Not disclosed | Mine name unknow; not recycled or scrap | Matsuda Sangyo Co., Ltd. | recycle;scrap | recycled | Nondisclosure | Not disclosed | Recycled | Recycled or Scrap | Mine name unknow; not recycled or scrap | Not disclosed per LBMA | Recycled or scrap | Recycled | recycled | Recycled or Scrap | Not disclosed per LBMA | Recycled | Recycle(Compliant Gold Smelter  (list in CFS)) | Name of mines inquiry in progress:  recycled | RCOI confirmed as per CFSI but not disclosed by LBMA | Not disclosed | recycled |</t>
  </si>
  <si>
    <t>recycled | Recycled | Mineral sourcing not disclosed per LBMA, Recycled | Excludes Covered Countries | Not disclosed per LBMA | RCOI confirmed as per CFSI but not disclosed by LBMA | JAPAN | Recycled or Scrap | Not disclosed | Mineral sourcing R/S | Mine location unknow; not recycled or scrap | recycle;scrap | Not disclosed per LBMA (recycled or scrap) | recycled | Myanmar, Cambodia, Malaysia, Kazakhstan, Portugal, Austria, Mongolia, Luxembourg, Korea, Republic of, Guyana, Brazil, Chile, Laos, Ecuador, Colombia, Argentina, Hungary, Japan, India, Canada, Belgium, Namibia, Taiwan, Peru, Germany, Ethiopia, R | Recycled | recycled | Recycled or Scrap | Not disclosed per LBMA | Not disclosed per LBMA | Recycle(Compliant Gold Smelter  (list in CFS)) | recycled | Recycled | Recycled or Scrap | RCOI confirmed as per CFSI but not disclosed by LBMA | Not disclosed | E</t>
  </si>
  <si>
    <t>Recycled | Recycled and scrap | Some are recycled or scrap sourced but not all. | recycled and scrap | Recycled, Scrap | Recycled/Scrap | Mine name unknow; not recycled or scrap | Recycle | Recycled, Scrap | Recycled and scrap | Mine name unknow; not recycled or scrap | Recycled / Scrap | Recycled or scrap | Recycled | Recycled, Scrap | Not disclosed per LBMA | Recycled and scrap | Domestic USA Jewelery and electronics scrap.  No imported goods | Recycled and scrap, USA | Recycled/Scrap | Recycled, Scrap | scrap | Recycled or scrap | Domestic USA Jewelery and electronic</t>
  </si>
  <si>
    <t>Recycled | USA | Some are recycled or scrap sourced but not all. | USA | Recycled/Scrap Only | L1, R/S | Mineral sourcing L1, R/S, Recycled and scrap, USA | Recycled, Scrap | Recycled/Scrap | Recycled and scrap, USA | UNITED STATES OF AMERICA | UNITED STATES | Mineral sourcing R/S | Mine location unknow; not recycled or scrap | R/S | recycle | Recycled and scrap | Recycled, Scrap | China | USA | Recycled/Scrap Only | Mine location unknow; not recycled or scrap | Recycled / Scrap | Recycled and scrap | Mineral sourcing R/S | R/S | Recycled or scrap | Recycled | Recycled, Scrap | Not disclosed per LBMA | L1, R/S | Domestic USA Jewelery and electronics scrap.  No imported goods | Recycled/Scrap Only | R/S | Recycled | Recycled/Scrap | USA | Recycled, Scrap | Recycled or scrap | Mineral sourcing R/S | Domestic USA</t>
  </si>
  <si>
    <t>Shanghang County</t>
  </si>
  <si>
    <t>Not disclosed | China | Not disclosed</t>
  </si>
  <si>
    <t>Vale | From Escondida, Andia, Cuquicamata | Recycled | Chile | From Escondida, Andia, Cuquicamata, Vale | Not disclosed per LBMA | Recycled | RCOI confirmed as per CFSI but not disclosed by LBMA | Mine name unknow; not recycled or scrap | LS-NIKKO Copper Inc. | From Escondida, Andia, Cuquicamata,Vale | Scrap | Vale | Mine name unknow; not recycled or scrap | Not disclosed per LBMA | From Escondida, Andia, Cuquicamata, Vale | Recycled | Escondida, Andia, Cuquicamata | Vale | Some are recycled, scrap, cover countries or DRC sourced but not all. | Not disclosed per LBMA | Recycled | From Escondida, Andia, Cuquicamata, Vale | From Escondida, Andia, Cuquicamata | Escondida, Andia, Cuquicamata;  Recycled | Recycled | RCOI c</t>
  </si>
  <si>
    <t>Brazil | Mineral sourcing not disclosed per LBMA, Chile | Recycled | Mineral sourcing not disclosed per LBMA, Chile, Brazil | Not disclosed per LBMA | Recycled etc. | RCOI confirmed as per CFSI but not disclosed by LBMA | KOREA, REPUBLIC OF | KOREA (REPUBLIC OF) | Mine location unknow; not recycled or scrap | Scrap | Not disclosed per LBMA (Chile) | Brazil | Mine location unknow; not recycled or scrap | Not disclosed per LBMA | Mineral sourcing not disclosed per LBMA, Chile, Brazil | Recycled etc. | CHILE | Not disclosed per LBMA (Chile) | Brazil | Some are recycled, scrap, cover countries or DRC sourced but not all. | Not disclosed per LBMA | Recycled etc. | Not disclosed per LBMA | Chile, Brazil, Vales | Chile Vales, Brazil;  Recycled | Recycled etc. | Chile | RCOI confirmed as per CFSI b</t>
  </si>
  <si>
    <t>Lingbao Jinyuan Tonghui Refinery Co. Ltd. | Lingbao</t>
  </si>
  <si>
    <t>CHINA | China</t>
  </si>
  <si>
    <t>Recycled/Scrap Only | Not disclosed | Recycled/Scrap Only</t>
  </si>
  <si>
    <t>Not disclosed per LBMA | RCOI confirmed as per CFSI but not disclosed by LBMA | Mine name unknow; not recycled or scrap | Combine Makmalzoloto;The Salton-Sary mine;The Terexay mine; Refinery ; | Not disclosed per LBMA | Mine name unknow; not recycled or scrap | Combine Makmalzoloto;The Salton-Sary mine;The Terexay mine; Refinery ; | Not disclosed per LBMA | Not disclosed per LBMA | Not disclosed by supplier | RCOI confirmed as per CFSI but not disclosed by LBMA | Recycled/Scrap | Mine name unknow; not recycled or scrap | Combine Makmalzoloto;The Salton-Sary mine;The Terexay mine; Ref</t>
  </si>
  <si>
    <t>Not disclosed | Not disclosed per LBMA | Excludes Covered Countries | RCOI confirmed as per CFSI but not disclosed by LBMA | KYRGYZSTAN | Mineral sourcing not disclosed per LBMA, not disclosed by supplier | Mine location unknow; not recycled or scrap | Not disclosed per LBMA (Kyrgyz Republic) | Not disclosed per LBMA | Excludes Covered Countries | Mine location unknow; not recycled or scrap | Mineral sourcing not disclosed per LBMA, not disclosed by supplier | Not disclosed per LBMA (Kyrgyz Republic) | Not disclosed per LBMA | Not disclosed | Not disclosed per LBMA | RCOI confirmed as per CFSI but not disclosed by LBMA | Recycled/Scrap | Excludes Covered Countries | Mineral sourcing not disclosed per LBMA, not disclosed by supplier | Mine location unkno</t>
  </si>
  <si>
    <t>recycled | Recycled | Not disclosed by supplier | Some are recycled or scrap sourced but not all. | Some are recycled or scrap sourced but not all | Not disclosed | Recycled and from Hishikari Mine, 3844, Hishikari-Maeme, Isa, Kagoshima 895-2701, Japan | Mine name unknow; not recycled or scrap | recycle | From Hishikari Mine, 3844, Hishikari-Maeme, Isa, Kagoshima 895-2701, Japan | Recycled, Scrap | recycled | Not disclosed | Mine name unknow; not recycled or scrap | Some are recycled or scrap sourced but not all. | Recycled and from Hishikari Mine, 3844, Hishikari-Maeme, Isa, Kagoshima 895-2701, Japan | Recycled | Cadia Hill | Recycled, Scrap | Recycle (not 100%) | recycled | Some are recycled or scrap sourced but not all. | Recycled | Not disclosed by supplier | Recycled | From Hishikari Mine, 3844, Hishikari-Maeme, Isa, Kagoshima 895-2701, Japan, and Recycled / Scrap | Some a</t>
  </si>
  <si>
    <t>recycled | Mineral sourcing L1, R/S, Japan | Mineral sourcing L1, R/S, Recycled | Recycled/Scrap Only | Some are recycled or scrap sourced but not all. | Excludes Covered Countries | Recycled | Some are recycled or scrap sourced but not all | JAPAN | Mineral sourcing  R/S, L1 Japan | Mine location unknow; not recycled or scrap | L1, R/S | recycle | Recycled, Scrap | recycled | Excludes Covered Countries | Mine location unknow; not recycled or scrap | Some are recycled or scrap sourced but not all. | Mineral sourcing  R/S, L1 Japan | L1, R/S | Recycled | Australia | Recycled, Scrap | Recycle (not 100%) | recycled | Some are recycled or scrap sourced but not all. | Recycled | L1, R/S | Recycled/Scrap Only | Recycled | R/S | recycled | Some are recycled or scrap sourced but not all | Recycled, Scrap | Australia | Miner</t>
  </si>
  <si>
    <t>RCOI confirmed as per CFSI | UT-mine | Bingham Canyon | Not disclosed by supplier | Not disclosed per RJC | RCOI confirmed as per CFSI but not disclosed by RJC | Recycled | Not disclosed | Bingham Canyon Mine, Morenci, Sierrita, Robinson, Phoenix, Butte, Troy Mine, CS Mining - Milford | Mine name unknow; not recycled or scrap | Bingham Canyon | Recycled | Not disclosed | Mine name unknow; not recycled or scrap | Not disclosed per RJC | Bingham Canyon Mine, Morenci, Sierrita, Robinson, Phoenix, Butte, Troy Mine, CS Mining - Milford | Some are recycled or scrap sourced but not all. | Not disclosed per RJC | Not disclosed by supplier | From Bingham Canyon Mine, Morenci, Sierrita, Robinson, Phoenix, Butte, Troy Mine, CS Mining - Milford | UT-mine | RCOI confirmed as per CFSI | RCOI confi</t>
  </si>
  <si>
    <t>UT-mine | USA | USA | Mineral sourcing not disclosed per RJC, Not disclosed by supplier | Not disclosed per RJC | Excludes Covered Countries | RCOI confirmed as per CFSI but not disclosed by RJC | UNITED STATES OF AMERICA | UNITED STATES | Not disclosed | Mineral sourcing not disclosed per RJC, Mineral sourcing L1, USA (Salt Lake City, Arizona, Nevada, Montana, Utah) | Mine location unknow; not recycled or scrap | Not disclosed per RJC [L1, USA (Salt Lake City, Arizona, Nevada, Montana, Utah)] | USA | Turkey | Not disclosed | Excludes Covered Countries | Mine location unknow; not recycled or scrap | Not disclosed per RJC | Mineral sourcing not disclosed per RJC, Mineral sourcing L1, USA (Salt Lake City, Arizona, Nevada, Montana, Utah) | Not discl | USA | Some are recycled or scrap sourced but not all. | Not disclosed per RJC | Not disclosed per RJC | UT-mine | USA | RCOI confirmed as per CFSI but not disclosed by RJC | Not disclosed | Excludes Covered Countries | Mineral sourcing not disclosed per R</t>
  </si>
  <si>
    <t>Not disclosed per LBMA | RCOI confirmed as per CFSI but not disclosed by LBMA | Mine name unknow; not recycled or scrap | Cadia Hill, Caserones, Los Pelambres, Collahuasi, Escondida, Ridgeway, | Not disclosed per LBMA | Mine name unknow; not recycled or scrap | Cadia Hill, Caserones, Los Pelambres, Collahuasi, Escondida, Ridgeway, | Some are recycled or scrap sourced but not all. | Not disclosed per LBMA | Not disclosed per LBMA | not available | RCOI confirmed as per CFSI but not disclosed by LBMA | Recycled/Scrap | Mine name unknow; not recycled or scrap | Cadia Hill, Caserones, Lo</t>
  </si>
  <si>
    <t>Not disclosed per LBMA | Excludes Covered Countries | RCOI confirmed as per CFSI but not disclosed by LBMA | KAZAKHSTAN | Mineral sourcing not disclosed per LBMA, not disclosed by supplier | Mine location unknow; not recycled or scrap | Not disclosed per LBMA (Chile, Australia) | Not disclosed per LBMA | Excludes Covered Countries | Mine location unknow; not recycled or scrap | Mineral sourcing not disclosed per LBMA, not disclosed by supplier | Not disclosed per LBMA (Chile, Australia) | Some are recycled or scrap sourced but not all. | Not disclosed per LBMA | Not disclosed per LBMA | Excludes Covered Countries | RCOI confirmed as per CFSI but not disclosed by LBMA | Recycled/Scrap | Excludes Covered Countries | Mineral sourcing not disc</t>
  </si>
  <si>
    <t>Cadia Hill &amp; recycled | recycled | Cadia Hill &amp; Ridgeway Mines
Recycled | From Cadia Hill,
recycled | Cadia Hill &amp; Ridgeway Mines  etc. | Cadia Hill &amp; Ridgeway Mines | Caida Hill recycled | Cadia Hill &amp; Ridgeway Mines  etc. | Caserones　etc. | Because it is a Conflict-Free Gold Refiner, is no problem. | Not disclosed per LBMA | Recycled | RCOI confirmed as per CFSI but not disclosed by LBMA | Not disclosed | Los Pelambres Mine
Collahuasi Mine
Escondida Mine
Cadia Hill &amp; Ridgeway Mines | From Los Pelambres Mine
Collahuasi Mine
Escondida Mine
Cadia Hill &amp; Ridgeway Mines | Mine name unknow; not recycled or scrap | JX Nippon Mining &amp; Metals Co., Ltd. | recycle | Cadia | From Los Pelambres Mine Collahuasi Mine Escondida Mine Cadia Hill &amp; Ridgeway Mines | Caserones　etc. | Cadia Hill &amp; Ridgeway Mines  etc. | Cadia Hill | Not disclosed | Recycled | recycled | Mine name unknow; not recycled or scrap | Not disclosed per LBMA | From Los Pelambres Mine
Collahuasi Mine
Escondida Mine
Cadia Hill &amp; Ridgeway Mines | | Cadia Hill &amp; Ridgeway Mines
Recycled | Caserones　etc. | recycled | Los Pelambres Mine
Collahuasi Mine
Escondida Mine
Cadia Hill &amp; Ridgeway Mines | Cadia Hill &amp; Ridgeway Mines  etc. | Not disclosed per LBMA | Recycled | 1. Escondida Mine 2. Los Pelambres M</t>
  </si>
  <si>
    <t>Australia &amp; recycled | recycled | Australia, | Mineral sourcing not disclosed per LBMA, Australia, recycled | Australia etc. | Australia etc. (Level 1 Area) | Australia | Australia recycled | Australia etc. | Chile etc. | Because it is a Conflict-Free Gold Refiner, is no problem. | Not disclosed per LBMA | Excludes Covered Countries | Recycled | RCOI confirmed as per CFSI but not disclosed by LBMA | JAPAN | Not disclosed | Chile
Chile
Chile
Australia | Mineral sourcing not disclosed per LBMA, L1,L2,L3 by smelter, from  Australia, recycled | Mine location unknow; not recycled or scrap | recycle | Australia
recycled | Not disclosed per LBMA (L1,L2,L3 ,Australia, recycled) | Chile etc. | Australia etc. | Australia
recycled | Not disclosed | Recycled | Excludes Covered Countries | recycled | Mine location unknow; not recycled or scrap | Not disclosed per LBMA | Mineral sourcing not disclosed per LBMA, L1,L2,L3 by smelter, from | Australia, | Australia, recycled | Chile etc. | recycled | Chile
Chile
Chile
Australia | Australia etc. | Not disclosed per LBMA | Recycled | Not disclosed per LBMA | Australia etc. | Recycled | recycled | Chile etc. | Australia
recycled | RCOI confirmed</t>
  </si>
  <si>
    <t>Nevianskiy mine | scrap | Not disclosed per LBMA | RCOI confirmed as per CFSI but not disclosed by LBMA | Mine name unknow; not recycled or scrap | Verkhnyaya Pyshma, Sverdlovsk region | Not disclosed per LBMA | Mine name unknow; not recycled or scrap | Verkhnyaya Pyshma, Sverdlovsk region | Some are recycled or scrap sourced but not all. | Not disclosed per LBMA | Nevianskiy mine | Not disclosed per LBMA | not available | RCOI confirmed as per CFSI but not disclosed by LBMA | Recycled/Scrap | Mine name unknow; not recycled or scrap | Verkhny</t>
  </si>
  <si>
    <t>Urals, Russia | scrap | Not disclosed per LBMA | Excludes Covered Countries | RCOI confirmed as per CFSI but not disclosed by LBMA | RUSSIAN FEDERATION | Mineral sourcing not disclosed per LBMA, not disclosed by supplier | Mine location unknow; not recycled or scrap | Not disclosed per LBMA (Russia) | Not disclosed per LBMA | Excludes Covered Countries | Mine location unknow; not recycled or scrap | Mineral sourcing not disclosed per LBMA, not disclosed by supplier | Not disclosed per LBMA (Russia) | Some are recycled or scrap sourced but not all. | Not disclosed per LBMA | Urals, Russia | Not disclosed per LBMA | RCOI confirmed as per CFSI but not disclosed by LBMA | Recycled/Scrap | Excludes Covered Countries | Mineral sourcing not disclosed per LBM</t>
  </si>
  <si>
    <t>Not disclosed per LBMA | RCOI confirmed as per CFSI but not disclosed by LBMA | Mine name unknow; not recycled or scrap | Verkhnyaya Pyshma, Sverdlovsk region | Not disclosed per LBMA | Mine name unknow; not recycled or scrap | Verkhnyaya Pyshma, Sverdlovsk region | Not disclosed per LBMA | Not disclosed per LBMA | not available | RCOI confirmed as per CFSI but not disclosed by LBMA | Recycled/Scrap | Mine name unknow; not recycled or scrap | Verkhnyaya Pyshma, Sverdlovsk region</t>
  </si>
  <si>
    <t>Not disclosed per LBMA | Excludes Covered Countries | RCOI confirmed as per CFSI but not disclosed by LBMA | RUSSIAN FEDERATION | Mineral sourcing not disclosed per LBMA, not disclosed by supplier | Mine location unknow; not recycled or scrap | Not disclosed per LBMA (Russia) | Not disclosed per LBMA | Excludes Covered Countries | Mine location unknow; not recycled or scrap | Mineral sourcing not disclosed per LBMA, not disclosed by supplier | Not disclosed per LBMA (Russia) | Not disclosed per LBMA | Not disclosed | Excludes Covered Countries | Not disclosed per LBMA | RCOI confirmed as per CFSI but not disclosed by LBMA | Recycled/Scrap | Excludes Covered Countries | Mineral sourcing not disclosed per LBMA, not disclosed by s</t>
  </si>
  <si>
    <t>RCOI confirmed as per CFSI | Recycled | Johnson Matthey Limited | Not disclosed per LBMA | RCOI confirmed as per CFSI but not disclosed by LBMA | Mine name unknow; not recycled or scrap | Johnson Matthey Canada | Recycled | Scrap | Mine name unknow; not recycled or scrap | Not disclosed per LBMA | Johnson Matthey Canada | Recycled or scrap | Some are recycled, scrap or cover countries sourced but not all. | Not disclosed per LBMA | Recycled | RCOI confirmed as per CFSI | RCOI confirmed as per CFSI but not disclosed by LBMA | Recycled or scrap | Recycled | RCOI confirmed as per CFSI but not di</t>
  </si>
  <si>
    <t>Recycled | Mineral sourcing not disclosed per LBMA, Recycled | CANADA | Not disclosed per LBMA | RCOI confirmed as per CFSI but not disclosed by LBMA | Canada | Mineral sourcing R/S | Mine location unknow; not recycled or scrap | Not disclosed per LBMA (Canada) | Canada, Japan, Australia | Recycled | Scrap | Mine location unknow; not recycled or scrap | Not disclosed per LBMA | Mineral sourcing R/S | CANADA | Recycled or scrap | Not disclosed per LBMA (Canada) | CANADA | Some are recycled, scrap or cover countries sourced but not all. | Not disclosed per LBMA | Not disclosed per LBMA | Recycled | RCOI confirmed as per CFSI but not disclosed by LBMA | Recycled or scrap | Mineral sourcing not disclosed per LBMA, Re</t>
  </si>
  <si>
    <t>RCOI confirmed as per CFSI | Not disclosed | Recycled | Recycled | Non-Disclosure / Unknown | Johnson Matthey Inc. | (include recycled) | Not disclosed per LBMA | RCOI confirmed as per CFSI but not disclosed by LBMA | Mine name unknow; not recycled or scrap | Johnson Matthey Inc | recycled;scrap | Not disclosed | Mine name unknow; not recycled or scrap | Not disclosed per LBMA | Recycled | Some are recycled, scrap or cover countries sourced but not all. | Not disclosed per LBMA | Recycled | Recycled | Salt Lake City | RCOI confirmed as per CFSI | RCOI confirmed as per CFSI but not disclosed by LBMA | Not disclosed | recycled | RCOI confirme</t>
  </si>
  <si>
    <t>Not disclosed | Mineral sourcing not disclosed per LBMA, Recycled | Mineral sourcing not disclosed per LBMA, Recycled | CFS | UNITED STATES | Recycled | (include recycled) | Not disclosed per LBMA | Recycled etc. | RCOI confirmed as per CFSI but not disclosed by LBMA | UNITED STATES OF AMERICA | Mineral sourcing R/S | Mine location unknow; not recycled or scrap | recycled;scrap | Not disclosed per LBMA (Utah) | Not disclosed | Mine location unknow; not recycled or scrap | Not disclosed per LBMA | Mineral sourcing R/S | Recycled etc. | Not disclosed per LBMA (Utah) | Some are recycled, scrap or cover countries sourced but not all. | Not disclosed per LBMA | Recycled etc. | Not disclosed per LBMA | Utah | Recycled etc. | USA | RCOI confirmed as per CFSI but not disclosed by LBMA | Not disclosed | recycled | Mineral sou</t>
  </si>
  <si>
    <t>Not disclosed per LBMA | RCOI confirmed as per CFSI but not disclosed by LBMA | Not disclosed by supplier | Mine name unknow; not recycled or scrap | Jiangxi Copper Company Limited | Zou Zongwei from Dexing Copper Mine | Mine name unknow; not recycled or scrap | Not disclosed per LBMA | Not disclosed by supplier | Zou Zongwei from Dexing Copper Mine | Not disclosed per LBMA | not available | From Jiangxi | RCOI confirmed as per CFSI but not disclosed by LBMA | Not disclosed by supplier | RCOI confirmed as per CFSI but not disclosed by LBMA | Recycled/Scrap | Not disclosed by supplier | Mine name unknow</t>
  </si>
  <si>
    <t>Not disclosed | Not disclosed per LBMA | RCOI confirmed as per CFSI but not disclosed by LBMA | CHINA | Mineral sourcing not disclosed per LBMA, not disclosed by supplier | Mine location unknow; not recycled or scrap | Mineral sourcing  not disclosed per LBMA | Not disclosed per LBMA (China, Peru, Albania and Afghanistan) | Mine location unknow; not recycled or scrap | Not disclosed per LBMA | Mineral sourcing not disclosed per LBMA, not disclosed by supplier | Not disclosed per LBMA (China, Peru, Albania and Afghanistan) | Not disclosed per LBMA | Not disclosed per LBMA | Not disclosed | RCOI confirmed as per CFSI but not disclosed by LBMA | Mineral sourcing  not disclosed per LBMA | RCOI confirmed as per CFSI but not disclosed by LBMA | Recycled/Scrap | Mineral sourcing no</t>
  </si>
  <si>
    <t>Not disclosed per LBMA | RCOI confirmed as per CFSI but not disclosed by LBMA | Mine name unknow; not recycled or scrap | Saitama; Hiroshima | Not disclosed per LBMA | Mine name unknow; not recycled or scrap | Saitama; Hiroshima | Some are recycled or scrap sourced but not all. | Not disclosed per LBMA | Not disclosed per LBMA | not available | RCOI confirmed as per CFSI but not disclosed by LBMA | Recycled/Scrap | Mine name unknow; not recycled or scrap | Saitama; Hiroshima</t>
  </si>
  <si>
    <t>Not disclosed per LBMA | Recycled/Scrap Only | RCOI confirmed as per CFSI but not disclosed by LBMA | JAPAN | Mineral sourcing not disclosed per LBMA, not disclosed by supplier | Mine location unknow; not recycled or scrap | Not disclosed per LBMA (Japan) | Not disclosed per LBMA | Recycled/Scrap Only | Mine location unknow; not recycled or scrap | Mineral sourcing not disclosed per LBMA, not disclosed by supplier | Not disclosed per LBMA (Japan) | Some are recycled or scrap sourced but not all. | Not disclosed per LBMA | RCOI confirmed as per CFSI but not disclosed by LBMA | Recycled/Scrap | Recycled/Scrap Only | Mineral sourcing not disclosed per LBMA, not disclosed by supplier | Mine location unk</t>
  </si>
  <si>
    <t>Not disclosed by supplier | Not disclosed per LBMA | RCOI confirmed as per CFSI but not disclosed by LBMA | Not disclosed | Mine name unknow; not recycled or scrap | recycle;scrap | Recycled or Scrap | Not disclosed | Mine name unknow; not recycled or scrap | Not disclosed per LBMA | Not disclosed by supplier | Recycled or Scrap | Some are recycled, scrap, cover countries or DRC sourced but not all. | Not disclosed per LBMA | Not disclosed by supplier | RCOI confirmed as per CFSI but not disclosed by LBMA | Not disclosed | RCOI confirmed as per CFSI but not disclosed by LBMA | Recy</t>
  </si>
  <si>
    <t>Not disclosed per LBMA | Mineral sourcing not disclosed per LBMA, Not disclosed by supplier | Excludes Covered Countries | RCOI confirmed as per CFSI but not disclosed by LBMA | TURKEY | Not disclosed | Mineral sourcing not disclosed per LBMA, not disclosed by supplier | Mine location unknow; not recycled or scrap | recycle;scrap | Not disclosed per LBMA (recycled or scrap) | Not disclosed | Excludes Covered Countries | Mine location unknow; not recycled or scrap | Not disclosed per LBMA | Mineral sourcing not disclosed per LBMA, not disclosed by supplier | Not disclosed per LBMA (recycled or scrap) | Some are recycled, scrap, cover countries or DRC sourced but not all. | Not disclosed per LBMA | Not disclosed per LBMA | RCOI confirmed as per CFSI but not disclosed by LBMA | Not disclosed | Excludes Covered Countries | Mineral sourcing not disclosed pe</t>
  </si>
  <si>
    <t>recycled | Recycled | Not disclosed per LBMA | RCOI confirmed as per CFSI but not disclosed by LBMA | Recycled or Scrap | Not disclosed | From Hishikari Mine, Cerro Verde Mine,Candelaria Mine,Northparkes Mine,Batu Hijiau Mine,Morenci Mine | Mine name unknow; not recycled or scrap | Ishifuku Metal Industry Co., Ltd. | recycle;scrap | Not disclosed | Recycled | Recycled or Scrap | recycled | Mine name unknow; not recycled or scrap | Not disclosed per LBMA | From Hishikari Mine, Cerro Verde Mine,Candelaria Mine,Northparkes Mine,Batu Hijiau Mine,Morenci Mine | Huckleberry | recycled | Recycled or Scrap | Not disclosed per LBMA | Recycled | Recycled or Scrap | Recycled | From Hishikari Mine, Cerro Verde Mine,Candelaria Mine,Northparkes Mine,Batu Hijiau Mine,Morenci Mine | (include recycled) | RCOI confirmed as per CFSI but no</t>
  </si>
  <si>
    <t>recycled | Mineral sourcing not disclosed per LBMA, Recycled | Excludes Covered Countries | Not disclosed per LBMA | Recycled etc. | RCOI confirmed as per CFSI but not disclosed by LBMA | Recycled or Scrap | JAPAN | Mineral sourcing L1, from Japan, Peru, Chili,Australia,Indonesia,USA by smelter | Mine location unknow; not recycled or scrap | recycle;scrap | Not disclosed | Not disclosed per LBMA ( Japan, Peru, Chili,Australia,Indonesia,USA) | recycled | Not disclosed | Recycled | Excludes Covered Countries | Recycled or Scrap | Mine location unknow; not recycled or scrap | Not disclosed per LBMA | Mineral sourcing L1, from Japan, Peru, Chili,Australia,Indonesia,USA by smelter | Recycled etc. | | recycled | Recycled or Scrap | Not disclosed per LBMA | Recycled etc. | Recycled or Scrap | Not disclosed per LBMA | Recycled | (include recycled) | Recycled etc. | recycled | RCOI confirmed as per CFSI but not disclosed by LBMA | Excludes Covered Countri</t>
  </si>
  <si>
    <t>Not disclosed per LBMA | RCOI confirmed as per CFSI but not disclosed by LBMA | Mine name unknow; not recycled or scrap | Hunan gold mine | Not disclosed per LBMA | Mine name unknow; not recycled or scrap | Hunan gold mine | Not disclosed per LBMA | not available | Not disclosed per LBMA | Not disclosed by supplier | RCOI confirmed as per CFSI but not disclosed by LBMA | Recycled/Scrap | Mine name unknow; not recycled or scrap | Hunan gold mine</t>
  </si>
  <si>
    <t>Not disclosed | Not disclosed per LBMA | RCOI confirmed as per CFSI but not disclosed by LBMA | CHINA | Mineral sourcing not disclosed per LBMA, not disclosed by supplier | Mine location unknow; not recycled or scrap | Not disclosed per LBMA (Hunan) | Not disclosed per LBMA | Mine location unknow; not recycled or scrap | Mineral sourcing not disclosed per LBMA, not disclosed by supplier | Not disclosed per LBMA (Hunan) | Not disclosed per LBMA | not available | Not disclosed | Not disclosed per LBMA | RCOI confirmed as per CFSI but not disclosed by LBMA | Recycled/Scrap | Mineral sourcing not disclosed per LBMA, not disclosed by supplier | Mine location unknow; not recycl</t>
  </si>
  <si>
    <t>HwaSeong CJ Co., Ltd.</t>
  </si>
  <si>
    <t>Recycled</t>
  </si>
  <si>
    <t>Not disclosed | Korea</t>
  </si>
  <si>
    <t>Yuanling | Hunan Chenzhou Mining Industry Group</t>
  </si>
  <si>
    <t>Not disclosed | China | Not disclosed | CHINA</t>
  </si>
  <si>
    <t>RCOI confirmed as per CFSI | Recycled or scrap | Heraeus Precious Metals GmbH &amp; Co. KG | recycled, scrap | Some are recycled or scrap sourced but not all | Recycled, scrap | Hanau Germany | Various mines + recycled + scrap | Recycled | Not disclosed per LBMA | recycled or scrap | RCOI confirmed as per CFSI but not disclosed by LBMA | Some are recycled or scrap sourced but not all. | Recycled, L1,L2 | Recycled or scrap | Recycled | Some are recycled or scrap sourced but not all. | Not disclosed per LBMA | recycled or scrap | Recycled, scrap | Various mines + recycled + scrap | Heraeus Precious Metals GmbH &amp; Co. KG | Recycled or scrap | Recycled, Scrap | Some are recycled or scrap sourced but not all. | Not disclosed per LBMA | Recycled or scrap | Some are recycled or scrap sourced but not all. | Name of mines inquiry in progres</t>
  </si>
  <si>
    <t>Recycled or scrap | GERMENY | recycled, scrap | Some are recycled or scrap sourced but not all | Yes | Germany | Various mines + recycled + scrap | Recycled | GERMANY | Mineral sourcing not disclosed per LBMA, Recycled or scrap | Not disclosed per LBMA | Excludes Covered Countries | recycled or scrap | RCOI confirmed as per CFSI but not disclosed by LBMA | Some are recycled or scrap sourced but not all. | Mineral sourcing not disclosed per LBMA, R/S, L1, L2 (L2  from recycled) by smelter | Not disclosed per LBMA (Europe, China, India, the US, and South Africa) | Recycled or scrap | Viet Nam, Singapore, Hong Kong, Philippines, Japan, Malaysia, Thailand, Switzerland, Canada, Mozambique, China, Taiwan, South Africa, Australia, France, Peru, Laos, Germany | Recycled | Excludes Covered Countries | Some are recycled or | GERMENY | Recycled or scrap | GERMANY | Recycled, Scrap | Some are recycled or scrap sourced but not all. | Not disclosed per LBMA | Not disclosed per LBMA | Some are recycled or scrap sourced but not all. | recycled | Recycled | Germanyi | RCOI confirmed</t>
  </si>
  <si>
    <t>RCOI confirmed as per CFSI | Recycled or scrap | recycled and scrap | Heraeus Ltd. Hong Kong | Recycle (Compliant Gold Smelter  (list in CFS)) | recycled and scrap | Heraeus Ltd. | 50% recycled or scrap, 50% market | Recycle (not 100%) | recycled, scrap | Various mines + recycled + scrap | RECYCLED | (include recycled) | Not disclosed per LBMA | recycled or scrap | Recycled | RCOI confirmed as per CFSI but not disclosed by LBMA | From Philippine associated smelting &amp; 
Refining corporation, Recycled &amp; Scrap | Mine name unknow; not recycled or scrap | 50% recycled or scrap, 50% market | recycled and scrap (not 100%) | recycling | From Various mines from Philippinnes, 
Thailand, Laos  + recycled + scrap | Scrap | RECYCLE, SCRAP | recycled and scrap | recycled and scrap (not 100%) | Recycled or scrap | Recycled | Various mines + recycled + scrap | RECYCLE, SCRAP | Mine name unknow; not recycled or scrap | Not disclosed per LBMA | recycled or scrap | 50% recycled and scrap, 50% mark | Recycled or scrap | recycled and scrap | Heraeus Ltd. Hong Kong | RECYCLED | Recycled | Not disclosed per LBMA | Recycled and scrap, from Various mines from Philippinnes,  Thailand, Laos | name of mine unknown; not recycled or scrap | Name of mines inquir</t>
  </si>
  <si>
    <t>Recycled or scrap | recycled and scrap | Hong Kong | Recycle (Compliant Gold Smelter  (list in CFS)) | recycled and scrap | Hong Kong | 50% recycled or scrap, 50% market | Excludes Covered Countries | Recycle (not 100%) | recycled, scrap | Various mines + recycled + scrap | China | Various mines from Phillipines, Thailand, Laos + recycled + scrap | RECYCLED | (include recycled) | Not disclosed per LBMA | recycled or scrap | CHINA | Recycled etc. | RCOI confirmed as per CFSI but not disclosed by LBMA | Recycled | Mineral sourcing not disclosed per LBMA, Leyte Industrial Development Estate (LIDE), 
Isabel, Leyte, 6539 Philippines. | Mine location unknow; not recycled or scrap | 50% recycled or scrap, 50% market | recycled and scrap (not 100%) | Mineral sourcing not disclosed per LBMA,Recycled or scrap | Scrap | Not disclosed per LBMA (Philippines, Thailand, Laos + recycled + scrap) | recycled and scrap | recycled and scrap (not 100%) | Recycled or scrap | Various mines from Philippinnes, 
Thailand, Laos + | Recycle/Scrap, Hong Kong, Philippines, Malaysia, Canada, Mongolia, Austria, Mozambique, China, South Africa, Mexico, Jersey, Aust | Recycled or scrap | recycled and scrap | Hong Kong | RECYCLED | Recycled | Not disclosed per LBMA | Recycled etc. | Not disclosed per LBMA | name of mine unknown; not recycled or scrap | recycled | Leyte Industrial Development Estate (LIDE), Isabel, Leyte</t>
  </si>
  <si>
    <t>RCOI confirmed as per CFSI | Not disclosed by supplier | Recycled, Scrap | Not disclosed per LBMA | RCOI confirmed as per CFSI but not disclosed by LBMA | Some are recycled or scrap sourced but not all. | Recycled and scrap sourced | Mine name unknow; not recycled or scrap | recycle;scrap | RECYCLE, SCRAP | Some are recycled or scrap sourced but not all. | Recycled and scrap sourced | Mine name unknow; not recycled or scrap | Not disclosed per LBMA | Recycled, Scrap | Recycled or scrap | recycled + scrap sourced | Some are recycled or scrap sourced but not all. | Not disclosed per LBMA | Recycled, Scrap | Recycled or scrap by smelter | Heimerle + Meule GmbH | RCOI confirmed as per CFSI | RCOI confirmed as per CFSI but not disclosed by LBM</t>
  </si>
  <si>
    <t>Mineral sourcing R/S, Not disclosed by supplier | Recycled, Scrap | Mineral sourcing R/S, Recycled, Scrap | Not disclosed per LBMA | RCOI confirmed as per CFSI but not disclosed by LBMA | Some are recycled or scrap sourced but not all. | GERMANY | Recycled and scrap sourced | Mineral sourcing R/S, not disclosed per LBMA | Mine location unknow; not recycled or scrap | recycle;scrap | Mineral sourcing R/S | Recycle/Scrap, Turkey, Mexico, Italy, Australia | Not disclosed per LBMA (recycled or scrap) | Some are recycled or scrap sourced but not all. | Recycle/Scrap, Turkey, Mexico, Italy, Australia | Recycled and scrap sourced | Mine location unknow; not recycled or scrap | Not disclosed per LBMA | Mineral sourcing R/S, not disclosed per LBMA | Recycled | recycled + scrap sourced | Some are recycled or scrap sourced but not all. | Not disclosed per LBMA | R/S | Excludes Covered Countries | L1, R/S | Germany | Not disclosed per LBMA | RCOI confirmed as per CFSI but not disclosed by LBMA | Recycled and scrap</t>
  </si>
  <si>
    <t>Some are recycled or scrap sourced but nor all | Not disclosed per LBMA | RCOI confirmed as per CFSI but not disclosed by LBMA | Mine name unknow; not recycled or scrap | Novosibirsk | Not disclosed per LBMA | Mine name unknow; not recycled or scrap | Novosibirsk | Not disclosed per LBMA | Not disclosed per LBMA | not available | RCOI confirmed as per CFSI but not disclosed by LBMA | Recycled/Scrap | Mine name unknow; not recycled or scrap | Novosibirsk</t>
  </si>
  <si>
    <t>Not disclosed | Some are recycled or scrap sourced but nor all | Not disclosed per LBMA | RCOI confirmed as per CFSI but not disclosed by LBMA | RUSSIAN FEDERATION | Mineral sourcing not disclosed per LBMA, not disclosed by supplier | Mine location unknow; not recycled or scrap | Not disclosed per LBMA (Russian Federation) | Not disclosed per LBMA | Mine location unknow; not recycled or scrap | Mineral sourcing not disclosed per LBMA, not disclosed by supplier | Not disclosed per LBMA (Russian Federation) | Not disclosed per LBMA | Not disclosed | Not disclosed per LBMA | RCOI confirmed as per CFSI but not disclosed by LBMA | Recycled/Scrap | Mineral sourcing not disclosed per LBMA, not disclosed by supplier | Mine location unknow; not recycled or scrap | No</t>
  </si>
  <si>
    <t>recycled | Recycled / Scrap | Some are recycled or scrap sourced but not all. | Recycled, Scrap | Recycled | Recycled/Scrap | Mine name unknow; not recycled or scrap | recycle;scrap | Recycled or Scrap | Some are recycled or scrap sourced but not all. | recycled | Mine name unknow; not recycled or scrap | Recycled, Scrap | Recycled | Recycled or scrap | recycled | Some are recycled or scrap sourced but not all. | Some are recycled, scrap, cover countries or DRC sourced but not all. | Recycled | Recycled, Scrap | Some are recycled or scrap sourced but not all. | Recycled or Scrap | Recycled | Recycled/Scr</t>
  </si>
  <si>
    <t>recycled | Mineral sourcing R/S, Recycled | Mineral sourcing R/S, Recycled / Scrap | Some are recycled or scrap sourced but not all. | Excludes Covered Countries | Recycled | Recycled/Scrap | JAPAN | Mineral sourcing R/S | Mine location unknow; not recycled or scrap | R/S | recycle;scrap | L1, R/S | Some are recycled or scrap sourced but not all. | recycled | Excludes Covered Countries | Mine location unknow; not recycled or scrap | Mineral sourcing R/S | R/S | Recycled | Recycled or scrap | L1, R/S | recycled | Some are recycled or scrap sourced but not all. | Some are recycled, scrap, cover countries or DRC sourced but not all. | Recycled | R/S | Some are recycled or scrap sourced but not all. | Excludes Covered Countries | L1, R/S | Recycled | Recyc</t>
  </si>
  <si>
    <t>Huckleberry &amp; recycled | Not disclosed | From Huckleberry | From Huckleberry | recycled | Some are recycled or scrap sourced but not all. | Huckleberry
recycled | Recycled, from Huckleberry | Recycled | Some are recycled or scrap sourced but not all | Huckleberry | Mine name unknow; not recycled or scrap | Dowa | Huckleberry;scrap | Recycled or Scrap | Recycled, Scrap | Huckleberry | Not disclosed | Huckleberry
recycled | Mine name unknow; not recycled or scrap | Recycled / Scrap | Some are recycled or scrap sourced but not all. | Recycled, from Huckleberry | Recycled | Recycled, Scrap | Huckleberry
recycled | Taoxikeng Tungsten Mine | Huckleberry | Some are recycled or scrap sourced but not all. | Recycled | Recycled, from Huckleberry | Canada
recycled | (include recycled) | Recycled | From Huckleberry, Level 1 countrie</t>
  </si>
  <si>
    <t>Canada &amp; recycled | Not disclosed | Mineral sourcing L1, R/S, Canada, recycled | Mineral sourcing L1, R/S, Canada, recycled | recycled | Recycled/Scrap Only | Some are recycled or scrap sourced but not all. | Canada
recycled | Excludes Covered Countries | recycled | Recycled | Some are recycled or scrap sourced but not all | JAPAN | Mineral sourcing L1, R/S, Canada | Mine location unknow; not recycled or scrap | L1, R/S | Canada;scrap | Mineral sourcing R/S | Recycled, Scrap | Canada, recycled | Canada
recycled | Not disclosed | Excludes Covered Countries | recycled | Mine location unknow; not recycled or scrap | Recycled / Scrap | Some are recycled or scrap sourced but not all. | Mineral sourcing L1, R/S, Can | Recycled, Scrap | Canada, recycled | Canada
recycled | China | Some are recycled or scrap sourced but not all. | Recycled | L1, R/S | (include recycled) | Excludes Covered Countries | Recycled | Canada
recycled | R/S | Recycled/Scrap | Not disclosed | Rec</t>
  </si>
  <si>
    <t>recycled | Recycled, Scrap | Recycled/Scrap | Mine name unknow; not recycled or scrap | Recycled or Scrap | Recycled, Scrap | Mine name unknow; not recycled or scrap | Recycled or scrap | Recycled or Scrap | Taoxikeng Tungsten Mine | Recycled, Scrap | not available | Recycled, Scrap | Recycled or scrap | Recycled/Scrap | Mine name unknow; not recycled or scrap | Recycled or Scrap</t>
  </si>
  <si>
    <t>Not disclosed | recycled | Recycled, Scrap | Recycled/Scrap Only | Recycled/Scrap | GERMANY | Mineral sourcing R/S | Mine location unknow; not recycled or scrap | R/S | Excludes Covered Countries | Not disclosed per LBMA (recycled or scrap) | Recycled, Scrap | Recycled/Scrap Only | Mine location unknow; not recycled or scrap | Mineral sourcing R/S | R/S | Recycled or scrap | Not disclosed per LBMA (recycled or scrap) | China | Recycled, Scrap | Not disclosed | L1, R/S | Recycled/Scrap Only | Not disclosed per LBMA | Recycled or scrap | Recycled/Scrap | R/S | Excludes Covered Countries | Mineral sourcing R/S | Mine location unknow; not recycled or scrap | Not disclosed p</t>
  </si>
  <si>
    <t>Recycled, Scrap | Recycled/Scrap | Mine name unknow; not recycled or scrap | Recycled, Scrap | Mine name unknow; not recycled or scrap | Recycled or scrap | Recycled, Scrap | Recycled | Recycled, Scrap | Recycled or scrap | Recycled | Recycled/Scrap | Mine name unknow; not recycled or scrap</t>
  </si>
  <si>
    <t>Not disclosed | Recycled, Scrap | Recycled/Scrap Only | Recycled/Scrap | KOREA (REPUBLIC OF) | Mineral sourcing R/S | Mine location unknow; not recycled or scrap | R/S | Recycled, Scrap | Recycled/Scrap Only | Mine location unknow; not recycled or scrap | Mineral sourcing R/S | R/S | Recycled or scrap | Recycled, Scrap | Not disclosed | Korea | Excludes Covered Countries | R/S | Recycled or scrap | Recycled, Scrap | Korea | Recycled/Scrap | R/S | Recycled/Scrap Only | Mineral sourcing R/S | Mine location unknow; not recycled or scrap</t>
  </si>
  <si>
    <t>Mine name unknow; not recycled or scrap | not available | Mine name unknow; not recycled or scrap | not available | Recycled | Mine name unknow; not recycled or scrap | not available</t>
  </si>
  <si>
    <t>Not disclosed | Recycled/Scrap Only | KOREA (REPUBLIC OF) | Mine location unknow; not recycled or scrap | R/S | Recycled/Scrap Only | Mine location unknow; not recycled or scrap | R/S | Not disclosed | Korea | Korea | Recycled/Scrap Only | Mine location unknow; not recycled or scrap | R/S</t>
  </si>
  <si>
    <t>recycled | Scrap | recycled | not available</t>
  </si>
  <si>
    <t>recycled | scrap | Recycled/Scrap Only | recycled | Not disclosed | Recycled/Scrap Only</t>
  </si>
  <si>
    <t>Scrap | Not disclosed by supplier | Not disclosed per LBMA | RCOI confirmed as per CFSI but not disclosed by LBMA | Not disclosed | Mine name unknow; not recycled or scrap | recycle;scrap | Recycled or Scrap | Not disclosed | Mine name unknow; not recycled or scrap | Not disclosed per LBMA | Not disclosed by supplier | Recycled or Scrap | Not disclosed per RJC | Not disclosed per LBMA | Not disclosed by supplier | Scrap | RCOI confirmed as per CFSI but not disclosed by LBMA | Not disclosed | Scrap | RCOI confirmed as per CFSI but not disclosed by LBMA | Recycled/Scrap | Not disclosed by su</t>
  </si>
  <si>
    <t>Mineral sourcing not disclosed per LBMA, Italy | Mineral sourcing not disclosed per LBMA, Not disclosed by supplier | Not disclosed per LBMA | RCOI confirmed as per CFSI but not disclosed by LBMA | ITALY | Not disclosed | Mineral sourcing not disclosed per LBMA, not disclosed by supplier | Mine location unknow; not recycled or scrap | recycle;scrap | Not disclosed per LBMA (recycled or scrap) | Not disclosed | Mine location unknow; not recycled or scrap | Not disclosed per LBMA | Mineral sourcing not disclosed per LBMA, not disclosed by supplier | Not disclosed per LBMA (recycled or scrap) | Not disclosed per RJC | Not disclosed per LBMA | Not disclosed per LBMA | Italy | RCOI confirmed as per CFSI but not disclosed by LBMA | Not disclosed | Mineral sourcing not disclosed per LBMA, Not disclosed by supplier | Italy | RCOI confirmed as per CFS</t>
  </si>
  <si>
    <t>recycled | not available</t>
  </si>
  <si>
    <t>Not disclosed | Recycled | Recycled/Scrap Only | Not disclosed | Recycled/Scrap Only | Not disclosed per LBMA</t>
  </si>
  <si>
    <t>RCOI confirmed as per CFSI | Recycled | Recylced | Not disclosed by supplier | Raglan Mine Tamatumani | Not disclosed | Not disclosed by supplier | Not disclosed per LBMA | RCOI confirmed as per CFSI but not disclosed by LBMA | From Xstrata Copper is a by-product gold producer as defined under the OECD guideance document | Mine name unknow; not recycled or scrap | CCR Refinery – Glencore Canada Corporation | recycle;scrap | Recycled or Scrap | Recycled | Recylced | Mine name unknow; not recycled or scrap | Not disclosed per LBMA | Xstrata | From Xstrata Copper is a by-product gold producer as defined under the OECD guideance document | Recycled or Scrap | Not disclosed per LBMA | Not disclosed by supplier | Canada | Compliant Gold Smelter  (list in CFS) | (include recycled) | Recycled  - Various regions across the globe not including the DRC and its 9 adjacent countries | RCOI confirmed as per CFSI | RCOI</t>
  </si>
  <si>
    <t>Recycled | Mineral sourcing not disclosed per LBMA, Various regions around the globe not including the DRC and its 9 adjacent countries | Mineral sourcing not disclosed per LBMA | Canada | Not disclosed | Canada | CANADA | Mineral sourcing not disclosed per LBMA, from Various regions across the globe not including the DRC and its 9 adjacent countries | Not disclosed per LBMA | RCOI confirmed as per CFSI but not disclosed by LBMA | Various regions around the globe not including the DRC and its 9 adjacent countries | Mineral sourcing not disclosed per LBMA, not disclosed by supplier | Mine location unknow; not recycled or scrap | recycle;scrap | Not disclosed per LBMA (Canada) | Canada | China, Japan, Brazil, Australia, Chile, Peru, Germany | Various regions around the globe not including the DRC and its 9 adjacent countries | Various Regions | Mine location unknow; not recycled or scrap | Not disclosed per LBMA | Recycled and sc | CANADA | Not disclosed per LBMA | Not disclosed per LBMA | Compliant Gold Smelter  (list in CFS) | Recyced | Canada | RCOI confirmed as per CFSI but not disclosed by LBMA | Various regions around the globe not including the DRC and its 9 adjacent countrie</t>
  </si>
  <si>
    <t>Caridad Mines | Nacozari | Caridad Mines</t>
  </si>
  <si>
    <t>Chile;Mexico | Mexico | Excludes Covered Countries | Chile;Mexico | Excludes Covered Countries</t>
  </si>
  <si>
    <t>Recycled | Not disclosed by supplier | Not disclosed per RJC | RCOI confirmed as per CFSI but not disclosed by RJC | Not disclosed | Recycled or Scrap | Mine name unknow; not recycled or scrap | Not disclosed | Mine name unknow; not recycled or scrap | Not disclosed per RJC | Recycled or Scrap | Not disclosed per LBMA | Not disclosed per RJC | Not disclosed by supplier | Recycled or Scrap | RCOI confirmed as per CFSI but not disclosed by RJC | Not disclosed | RCOI confirmed as per CFSI but not disclosed by RJC | Recycled/Scrap | Recycled or Scrap</t>
  </si>
  <si>
    <t>Recycled | Mineral sourcing not disclosed per LBMA, Not disclosed by supplier | Not disclosed per RJC | Recycled/Scrap Only | RCOI confirmed as per CFSI but not disclosed by RJC | GERMANY | Not disclosed | Mineral sourcing R/S by smelter, not disclosed per RJC | Mine location unknow; not recycled or scrap | Mineral sourcing not disclosed per RJC, Mineral sourcing R/S by smelter | Not disclosed per RJC (recycled or scrap) | Canada, Sweden, Ireland, China, Finland, Indonesia | Not disclosed | Recycled/Scrap Only | Mine location unknow; not recycled or scrap | Not disclosed per RJC | Mineral sourcing R/S by smelter, not disclosed per RJC | Not disclosed per RJC (recycled or sc | Not disclosed per LBMA | Not disclosed per RJC | Not disclosed per LBMA | Not disclosed per RJC | RCOI confirmed as per CFSI but not disclosed by RJC | Not disclosed | Mineral sourcing not disclosed per RJC, Mineral sourcing R/S by smelter | RCOI confirme</t>
  </si>
  <si>
    <t>The Boliden Area | Not disclosed by supplier | Not disclosed per LBMA | RCOI confirmed as per CFSI but not disclosed by LBMA | Not disclosed | Mine name unknow; not recycled or scrap | Boliben | Not disclosed | Mine name unknow; not recycled or scrap | Not disclosed per LBMA | Not disclosed by supplier | Boliben | Not disclosed per LBMA | Not disclosed by supplier | RCOI confirmed as per CFSI but not disclosed by LBMA | Not disclosed | RCOI confirmed as per CFSI but not disclosed by LBMA | Recycled/Scrap | Not disclosed by supplier | Mine name unknow; not recycled</t>
  </si>
  <si>
    <t>Sweden | Mineral sourcing not disclosed per LBMA, Not disclosed by supplier | Not disclosed per LBMA | Excludes Covered Countries | RCOI confirmed as per CFSI but not disclosed by LBMA | SWEDEN | Not disclosed | Mineral sourcing not disclosed per LBMA, not disclosed by supplier | Mine location unknow; not recycled or scrap | Not disclosed per LBMA (Sweden) | Canada, Philippines, China, Brazil, Italy, Indonesia | Not disclosed | Excludes Covered Countries | Mine location unknow; not recycled or scrap | Not disclosed per LBMA | Mineral sourcing not disclosed per LBMA, not disclosed by supplier | Not disclosed p | Not disclosed per LBMA | Not disclosed per LBMA | RCOI confirmed as per CFSI but not disclosed by LBMA | Not disclosed | Mineral sourcing not disclosed per LBMA, Not disclosed by supplier | RCOI confirmed as per CFSI but not disclosed by LBMA | Recycled/S</t>
  </si>
  <si>
    <t>Bangko Sentral ng Pilipinas (Central Bank of the Philippines) | Not disclosed by supplier | Not disclosed per LBMA | RCOI confirmed as per CFSI but not disclosed by LBMA | Not disclosed | From various mines + recycled + scrap | Mine name unknow; not recycled or scrap | Not disclosed | Mine name unknow; not recycled or scrap | Not disclosed per LBMA | From various mines + recycled + scrap | Not disclosed per LBMA | Not disclosed by supplier | Not disclosed | Scrap | From various mines + recycled + scrap | RCOI confirmed as per CFSI but not disclosed by LBMA | Not disclosed | RCOI confirmed as per CFSI but not disclosed by LBMA | Recycled/Scr</t>
  </si>
  <si>
    <t>Not Disclosed | PHILIPPINES | Mineral sourcing not disclosed per LBMA, Not disclosed by supplier | Not disclosed per LBMA | Excludes Covered Countries | RCOI confirmed as per CFSI but not disclosed by LBMA | Not disclosed | Mineral sourcing not disclosed per LBMA, from various mines + recycled + scrap | Mine location unknow; not recycled or scrap | Recycle/Scrap, Canada, Hong Kong, United States, China, Japan, Brazil, Germany, Indonesia | Not disclosed per LBMA (Philippines) | Recycle/Scrap, Canada, Hong Kong, United States, China, Japan, Brazil, Germany, Indonesia | Not disclosed | Excludes Covered Countries | Mine location unknow; not recycled or scrap | Not disclosed per LBMA | Mineral sourcing not disclosed per LBMA, from v | Not disclosed per LBMA | Not disclosed per LBMA | Not Disclosed | Not disclosed | Italy | RCOI confirmed as per CFSI but not disclosed by LBMA | Mineral sourcing not disclosed per LBMA, from various mines + recycled + scrap | Not disclosed | RCOI confirme</t>
  </si>
  <si>
    <t>Germany, recycled, scrap | Not disclosed by supplier | Not disclosed per LBMA | RCOI confirmed as per CFSI but not disclosed by LBMA | Not disclosed | Mine name unknow; not recycled or scrap | recycle;scrap | Recycled or Scrap | Not disclosed | Mine name unknow; not recycled or scrap | Not disclosed per LBMA | Not disclosed by supplier | Recycled or Scrap | Germany, recycled, scrap | Not disclosed per LBMA | Some are recycled or scrap sourced but not all. | Not disclosed by supplier | Recycled or Scrap | scrap | RCOI confirmed as per CFSI but not disclosed by LBMA | Not disclosed | Not disclosed by supplier | RCOI confirmed as per CFS</t>
  </si>
  <si>
    <t>recycled, scrap | Mineral sourcing not disclosed per LBMA | Not disclosed per LBMA | Mineral sourcing not disclosed per LBMA, Not disclosed by supplier | RCOI confirmed as per CFSI but not disclosed by LBMA | GERMANY | Not disclosed | Mineral sourcing not disclosed per LBMA, not disclosed by supplier | Mine location unknow; not recycled or scrap | Not disclosed per LBMA (Chile, Brazil, Bulgaria, Peru, Canada) | Canada, Hong Kong, United States, China, Uzbekistan, Malaysia, Bermuda, Australia, Chile, Peru, Indonesia | Not disclosed | Mine location unknow; not recycled or scrap | Not disclosed per LBMA | Mineral sourcing not disclosed per LBMA, not disclosed by su | Not disclosed per LBMA | Some are recycled or scrap sourced but not all. | Not disclosed per LBMA | Not disclosed by supplier | scap | RCOI confirmed as per CFSI but not disclosed by LBMA | Not disclosed | Mineral sourcing not disclosed per LBMA, Not disc</t>
  </si>
  <si>
    <t>Not disclosed by supplier | not available</t>
  </si>
  <si>
    <t>Not disclosed per LBMA | Excludes Covered Countries | Not disclosed per LBMA | not available | Excludes Covered Countries</t>
  </si>
  <si>
    <t>recycled | Recycled, Scrap | Some are recycled or scrap sourced but not all. | Recycled/Scrap | Not disclosed | Mine name unknow; not recycled or scrap | recycled;scrap | Recycled or Scrap | Some are recycled or scrap sourced but not all. | Not disclosed | Asaka Riken Co., Ltd. | Mine name unknow; not recycled or scrap | Recycled / Scrap | Recycled, Scrap | Recycled or scrap | recycled | Some are recycled or scrap sourced but not all. | Recycled, Scrap | Not disclosed by supplier | Recycled | Recycled/Scrap | Not disclosed | Some are recycled or scrap sourced but not all. | Recycled or scrap | Recycled/Scrap | Recycled, Scrap | Mine name</t>
  </si>
  <si>
    <t>recycled | Mineral sourcing R/S | Some are recycled or scrap sourced but not all. | Excludes Covered Countries | Recycled/Scrap | JAPAN | Not disclosed | Mine location unknow; not recycled or scrap | R/S | recycled;scrap | Recycled or Scrap | L1, R/S | Some are recycled or scrap sourced but not all. | Not disclosed | Japan | Excludes Covered Countries | Mine location unknow; not recycled or scrap | Recycled / Scrap | Mineral sourcing R/S | R/S | Recycled or scrap | L1, R/S | recycled | Some are recycled or scrap sourced but not all. | R/S | Not disclosed | Excludes Covered Countries | L1, R/S | Recycled | Recycled or Scrap | Recycled/Scrap | Some are recycled or scrap sourced but not all. | Recycled or scrap | Mineral sourcing R/S | Rec</t>
  </si>
  <si>
    <t>recycled | Recycled or Scrap | Recycled or Scrap | recycled | Recycled, Scrap | Recycled | Recycled/Scrap | Not disclosed | Mine name unknow; not recycled or scrap | Asahi Pretec Corporation | scrap | Not disclosed | Nondisclosure | Recycled | Recycled, Scrap | Recycled or Scrap | recycled | Mine name unknow; not recycled or scrap | Recycled / Scrap | Recycled or scrap | recycled | Recycled, Scrap | Recycled | Recycled or Scrap | recycled | Recycled | Not disclosed by supplier | Recycled, Scrap | Recycled/Scrap | Not disclosed | Recycled or scrap | Recycled/Scrap | Recycled or Scrap | Mine name unknow; not recycled or scr</t>
  </si>
  <si>
    <t>recycled | Recycled/Scrap Only | Mineral sourcing L1, R/S, Recycled or scrap | Recycled or Scrap | recycled | Recycled, Scrap | Recycled | Recycled/Scrap | JAPAN | Not disclosed | Mineral sourcing R/S | Mine location unknow; not recycled or scrap | R/S | recycled;scrap | Recycled or Scrap | Not disclosed | Nondisclosure | Recycled | Recycled/Scrap Only | recycled | Recycled, Scrap | Recycled or Scrap | Mine location unknow; not recycled or scrap | Recycled / Scrap | Mineral sourcing R/S | R/S | Recycled or scrap | recycled | Recycled, Scrap | Recycled | Recycled or Scrap | L1, R/S | Recycled/Scrap Only | Recycled | R/S | recycled | Recycled/Scrap | Not disclosed | Recycled or scrap | Mineral sourcing R/S | Recycled/Scrap | R/S | Recycled/Scrap Only | Mineral sourci</t>
  </si>
  <si>
    <t>Recycled | recycled or scrap (Not 100%) | Various mines + recycled + scrap | scrap | Recycled | Recycled or scrap | Not disclosed per LBMA | Recycled and scrap sourced | RCOI confirmed as per CFSI but not disclosed by LBMA | Recycled or scrap | NA. This smelter or refiner has been certified as CFSP-Compliant | Mendrisio | From Mendrisio mine + recycled + scrap | Mine name unknow; not recycled or scrap | Unknown name;recycled,scrap | Not disclosed by supplier | Recycled or scrap | Mendrisio | Recycled and scrap sourced | NA. This smelter or refiner has been certified as CFSP-Compliant | Mine name unknow; not recycled or scrap | Not disclosed per LBMA | From Mendrisio mine + recycled + scrap | Recycled | Recycled or scrap | Recycled | NA. This smelter or refiner has been certified as CFSP-Compliant | Not disclosed per LBMA | From Mendrisio mine + recycled + scrap | Name of mines inquiry in progress:  recycled | Recycled | Recycled or Scrap | Mendrisio | R</t>
  </si>
  <si>
    <t>SWITZERLAND | confidential | Recycled | recycled or scrap (Not 100%) | Various mines + recycled + scrap | scrap | Recycled | Mineral sourcing not disclosed per LBMA, Recycled or scrap | Not disclosed per LBMA | Recycled and scrap sourced | RCOI confirmed as per CFSI but not disclosed by LBMA | Recycled or scrap | Switzerland | Mineral sourcing R/S, not disclosed per LBMA | Mine location unknow; not recycled or scrap | Phillippines,Mongolia,Burkina Faso;Recycled,scrap | Mineral sourcing not disclosed per LBMA, Not disclosed by supplier | Not disclosed per LBMA (Switzerland) | Recycled or scrap | Argentina, Singapore, Hong Kong, China, Philippines, South Africa, Chile, Switzerland, Indonesia | Switzerland | confidential | Recycled and scrap sourced | Mine location unknow; not recycled or scrap | Not disclosed per LBMA | Mineral | Recycled or scrap | Recycled | Not disclosed per LBMA | Not disclosed per LBMA | Not Disclosed per LBMA | No | recycled | Recycled | Switzerland | RCOI confirmed as per CFSI but not disclosed by LBMA | confidential | Recycled or scrap | Mineral sourcing n</t>
  </si>
  <si>
    <t>Not disclosed by supplier | Not disclosed per LBMA | RCOI confirmed as per CFSI but not disclosed by LBMA | Not disclosed | Mine name unknow; not recycled or scrap | Corregeo do Sitio | Cuiabá and Lamego mines; Mine Córrego do Sítio;  Rio de Peixe Hydroelectric Complex | Not disclosed | Mine name unknow; not recycled or scrap | Not disclosed per LBMA | Not disclosed by supplier | Cuiabá and Lamego mines; Mine Córrego do Sítio;  Rio de Peixe Hydroelectric Complex | Not disclosed per LBMA | Not disclosed by supplier | recycled | RCOI confirmed as per CFSI but not disclosed by LBMA | Not disclosed | RCOI confirmed as per CFSI but not disclosed by LBMA | Recycled/Scrap | Not disclosed by supplier | Mine name unknow; no</t>
  </si>
  <si>
    <t>Not Disclosed per LBMA | Mineral sourcing not disclosed per LBMA, Not disclosed by supplier | Not disclosed per LBMA | Excludes Covered Countries | RCOI confirmed as per CFSI but not disclosed by LBMA | BRAZIL | Not disclosed | Mineral sourcing not disclosed per LBMA, not disclosed by supplier | Mine location unknow; not recycled or scrap | Brazil | Not disclosed per LBMA (Brazil) | Brazil, South Africa, Australia | Not disclosed | Excludes Covered Countries | Mine location unknow; not recycled or scrap | Not disclosed per LBMA | Mineral sourcing not disclosed per LBMA, not disclosed by supplier | Not disclosed per LBMA (Brazil) | Not disclosed per LBMA | Not disclosed per LBMA | Not Disclosed per LBMA | recycled | RCOI confirmed as per CFSI but not disclosed by LBMA | Not disclosed | Excludes Covered Countries | Mineral sourcing not disclosed per LBMA, Not disclosed by supplier |</t>
  </si>
  <si>
    <t>Not disclosed per LBMA | RCOI confirmed as per CFSI but not disclosed by LBMA | Not disclosed by supplier | Mine name unknow; not recycled or scrap | Uzbekistan’s Tashkent, Dzhizzak, Namangan, and Surkhandarya Regions. | Not disclosed per LBMA | Mine name unknow; not recycled or scrap | Not disclosed by supplier | Uzbekistan’s Tashkent, Dzhizzak, Namangan, and Surkhandarya Regions. | Not disclosed per LBMA | not available | Not disclosed per LBMA | RCOI confirmed as per CFSI but not disclosed by LBMA | Recycled/Scrap | Not disclosed by supplier | Mine name unknow; not recycled or scrap | Uzbekistan’s Tashkent, Dzhizzak, Namangan, and</t>
  </si>
  <si>
    <t>Not Disclosed | Not disclosed per LBMA | Excludes Covered Countries | RCOI confirmed as per CFSI but not disclosed by LBMA | UZBEKISTAN | Mineral sourcing not disclosed per LBMA, not disclosed by supplier | Mine location unknow; not recycled or scrap | Not disclosed per LBMA (Uzbekistan) | Not disclosed per LBMA | Excludes Covered Countries | Mine location unknow; not recycled or scrap | Mineral sourcing not disclosed per LBMA, not disclosed by supplier | Not disclosed per LBMA (Uzbekistan) | Not disclosed per LBMA | not available | Not Disclosed | Not disclosed per LBMA | RCOI confirmed as per CFSI but not disclosed by LBMA | Recycled/Scrap | Excludes Covered Countries | Mineral sourcing not disclosed per LBMA, not disclosed by supplier | Min</t>
  </si>
  <si>
    <t>RCOI confirmed as per CFSI | Not disclosed by supplier | From Agosi Ag | Not disclosed per RJC | RCOI confirmed as per CFSI but not disclosed by RJC | Agosi Ag | Not disclosed | Recycled or scrap by smelter | Mine name unknow; not recycled or scrap | recycled | Not disclosed | Agosi Ag | Mine name unknow; not recycled or scrap | Not disclosed per RJC | Recycled or scrap by smelter | Not disclosed per RJC | Agosi Ag | Not disclosed by supplier | 30 % from mines and 70 % from secondary sources e.g. jewelry scrap, industrial scraps | Name of mines inquiry in progress:  recycled | Recycled or scrap by smelter | recycled | RCOI confirmed</t>
  </si>
  <si>
    <t>Mineral sourcing not disclosed per RJC | Mineral sourcing not disclosed per RJC, Germany | Not disclosed per RJC | Recycled/Scrap Only | RCOI confirmed as per CFSI but not disclosed by RJC | Germany | GERMANY | Not disclosed | Mineral sourcing R/S, not disclosed per RJC | Mine location unknow; not recycled or scrap | recycled;scrap | Mineral sourcing R/S | Not disclosed per RJC (recycled or scrap) | Not disclosed | Recycled/Scrap Only | Germany | Mine location unknow; not recycled or scrap | Not disclosed per RJC | Mineral sourcing R/S, not disclosed per RJC | Not disclosed per RJC (recycled or scrap) | Not disclosed per RJC | Germany | Not disclosed per RJC | Not Disclosed per RJC | Various mines from Phillipines, Thailand, Laos + recycled + scrap | recycled | Germany | RCOI confirmed as per CFSI but not disclosed by RJC | Not disclosed | Mineral sourci</t>
  </si>
  <si>
    <t>recycled | Recycled or Scrap | Some are recycled or scrap sourced but not all. | Recycled, Scrap | Recycled | Some are recycled or scrap sourced but not all | Not disclosed | Mine name unknow; not recycled or scrap | recycled,scrap | 不使用回收料 | Some are recycled or scrap sourced but not all. | Not disclosed | recycled | Mine name unknow; not recycled or scrap | Recycled | Recycled or Scrap | Some are recycled or scrap sourced but not all. | recycled | Recycled | Recycled, Scrap | Recycled | Direct Sourcing : Level 1 countries, Recycled / Scrap;  Indirect Supplying Smelter Sourcing : Not disclosed per LBMA | Some are recycled or scrap sourced</t>
  </si>
  <si>
    <t>recycled | Recycled or Scrap | Excludes Covered Countries | Some are recycled or scrap sourced but not all. | Mineral sourcing R/S, recycled | Recycled | Some are recycled or scrap sourced but not all | JAPAN | Japan | Mineral sourcing L1, R/S, not disclosed by supplier | Mine location unknow; not recycled or scrap | L1, R/S | recycled,scrap | Mineral sourcing L1,R/S, Recycled | 不使用回收料 | Some are recycled or scrap sourced but not all. | recycled | Not disclosed | Japan | Excludes Covered Countries | Mine location unknow; not recycled or scrap | Mineral sourcing L1, R/S, not disclosed by supplier | L1, R/S | Recycled | Recycled or | recycled | Some are recycled or scrap sourced but not all. | Recycled | R/S | Canada, Peru, Spain, Portugal &amp; Bolivia | L1, R/S | Recycled | recycled | Some are recycled or scrap sourced but not all | Japan | Excludes Covered Countries | Some are recycled</t>
  </si>
  <si>
    <t>Recycled/Scrap | Not disclosed by supplier | Mine name unknow; not recycled or scrap | Recycled, Scrap | Mine name unknow; not recycled or scrap | Not disclosed by supplier | Recycled, Scrap | not available | Recycled/Scrap | Not disclosed by supplier | Mine name unknow; not recycled or scrap | Recycled, Scrap</t>
  </si>
  <si>
    <t>Recycled/Scrap Only | Recycled/Scrap | UNITED STATES OF AMERICA | Mineral sourcing R/S, not disclosed by supplier | Mine location unknow; not recycled or scrap | R/S | Recycled/Scrap Only | Mine location unknow; not recycled or scrap | Mineral sourcing R/S, not disclosed by supplier | R/S | Recycled/Scrap Only | R/S | Recycled/Scrap | R/S | Recycled/Scrap Only | Mineral sourcing R/S, not disclosed by supplier | Mine location unknow; not recycled or scrap</t>
  </si>
  <si>
    <t>Covered countries sourced | Not disclosed by supplier | Sourced from cover countries. | Sourced from cover countries. | not available | Covered countries sourced | Recycled/Scrap | Not disclosed by supplier</t>
  </si>
  <si>
    <t>Includes Covered Countries | Covered countries sourced | Mineral sourcing L3, not disclosed by supplier | Rwanda | Sourced from cover countries. | L3 | Includes Covered Countries | Mineral sourcing L3, not disclosed by supplier | L3 | Sourced from cover countries. | Includes Covered Countries | L3 | Covered countries sourced | Recycled/Scrap | Includes Covered Countries | Mineral sourcing L3, not disclosed by supplier | L3</t>
  </si>
  <si>
    <t>Includes Covered Countries | CHINA | L1, L3, DRC | Includes Covered Countries | L1, L3, DRC | Excludes Covered Countries | Includes Covered Countries | L1, L3, DRC</t>
  </si>
  <si>
    <t>Excludes Covered Countries | BRAZIL</t>
  </si>
  <si>
    <t>None | RCOI confirmed as per CFSI | Some are recycled, scrap, cover countries or DRC sourced but not all. | Kisengo | Some are recycled, scrap, cover countries or DRC sourced but not all. | not available | RCOI confirmed as per CFSI</t>
  </si>
  <si>
    <t>L1 | None | Includes Covered Countries | RCOI confirmed as per CFSI | UNITED STATES OF AMERICA | Mineral sourcing L1, R/S, not disclosed by supplier | DRC | Some are recycled, scrap, cover countries or DRC sourced but not all. | L1, L3, DRC, R/S | Includes Covered Countries | the DRC or an adjoining country (covered countries). | Mineral sourcing L1, R/S, not disclosed by supplier | L1, L3, DRC, R/S | Some are recycled, scrap, cover countries or DRC sourced but not all. | L1 | Includes Covered Countries | L1, L3, DRC, R/S | the DRC or an adjoining country (covered countries). | RCOI confirmed as per CFSI | Includes Covered Countries | Mineral sourcing</t>
  </si>
  <si>
    <t>Recycled or Scrap | Some are recycled or scrap sourced but not all | Some are recycled, scrap, cover countries or DRC sourced but not all. | Recycled or Scrap | Some are recycled, scrap, cover countries or DRC sourced but not all. | Some are recycled, scrap, cover countries or DRC sourced but not all. | Recycled or Scrap | not available | Some are recycled, scrap, cover countries or DRC sourced but not all. | Some are recycled or scrap sourced but not all | Some are recycled or scrap</t>
  </si>
  <si>
    <t>L1 | Includes Covered Countries | Recycled or Scrap | the DRC or an adjoining country(covered countirs) | Some are recycled or scrap sourced but not all | JAPAN | Mineral sourcing L1, R/S, not disclosed by supplier | L1, R/S | Australia;DRC | Some are recycled, scrap, cover countries or DRC sourced but not all. | L1, L3, DRC, R/S | Includes Covered Countries | the DRC or an adjoining country (covered countries). | Recycled or Scrap | the DRC or an adjoining country(covered countirs) | Mineral sourcing L1, R/S, not disclosed by supplier | L1, R/S | L1, L3, DRC, R/S | Some are recycled, scrap, cover countries or DRC sourced but not all. | Recycled or Scrap | L1, L3, DRC, R/S | L1 | Includes Covered Countries | Some are recycled or scrap sourced but not all | the DRC or an adjoining country (covered countries). | Minera</t>
  </si>
  <si>
    <t>GAM|Tanco|Noventa | Information not provided by smelter | GAM|Tanco|Noventa | Talison (GAM), 
Noventa, 
Tanco | Talison, Noventa, Tanco | From Talison (GAM), Noventa, Tanco | Some are recycled, scrap, covered countries or DRC sourced but not all. | GAM/Tanco/Noventa | Not disclosed | Recycled and scrap, From Talison, Noventa, Tanco, GAM | Talison, Noventa, Tanco, proprietary | Global Advanced Metals Boyertown | Some are recycled, scrap, cover countries or DRC sourced but not all. | Talison, Noventa, Tanco, proprietary | Not disclosed | Boyertown Plant | Talison, Noventa, Tanco | Information not provided by smelter | Recycled and scrap, From Talison, Noventa, Tanco, GAM | GAM|Tanco|Noventa | Some are recycled, scrap, cover countries or DRC sourced but not all. | GAM|Tanco|Noventa | Information not provided by smelter | Talison, Noventa, Tanco | From Talison (GAM), Noventa, Tanco | Talison, Noventa, Tanco, Recycle/Scrap | Some are recycled, sc</t>
  </si>
  <si>
    <t>Australia|Canada|Mozambique | united States, Japan | Australia|Canada|Mozambique | Australia,
Mozambique,
Canada | Australia,Canada,Mozambique | Includes Covered Countries | Australia, Mozambique, Canada | L1, L3, DRC, R/S | DRC,Burundi,Rwanda | the DRC or an adjoining country(covered countirs) | Some are recycled, scrap, covered countries or DRC sourced but not all. | UNITED STATES OF AMERICA | Not disclosed | Mineral sourcing L1,L3,DRC,R/S, Australia, Mozambique, Canada, Bolivia, Portugal, Russia, Spain, Vietnam | Australia, Mozambique, Canada, Covered Country | UNITED STATES | Australia;DRC | Australia, Canada, Japan, Mozambique, United States | Some are recycled, scrap, cover countries or DRC sourced but not all. | Australia, Mozambique, Canada, Covered Country | Not disclosed | USA | Includes Covered Countries | Australia, Mozambique, Canada | the DRC or an adjoining country (covered countries). | united States, Japan | the DRC or an adjoining country(covered count | Some are recycled, scrap, cover countries or DRC sourced but not all. | Australia|Canada|Mozambique | united States, Japan | Australia, Mozambique, Canada | DRC,Burundi,Rwanda | L1, L3, DRC, R/S | L1, L3, R/S | Includes Covered Countries | DRC | Some are</t>
  </si>
  <si>
    <t>Several mines around the world. All mines are conflict free. Name of the mines is confidential by business reasons. All mines checked during CFSI Audit. | Raw material is sourced from multiple conflict-free mines globally. Industry standard traceability schemes and other information sources are utilzed. Names and locations of all mines are disclosed to the auditor during the CSI audit. | From Raw material is sourced from multiple conflict-free mines globally. Industry standard traceability schemes and other information sources are utilzed. Names and locations of all mines are disclosed to the auditor during the CSI audit. | Several mines around the world. All mines are conflict free. Name of the mines is confidential by business reasons. All mines checked during CFSI Audit. | Several mines around the world. | Some are recycled, scrap or DRC sourced but not all | Not disclosed | Some are recycled, scrap, cover countries or DRC sourced but not all. | H.C. Starck Smelting GmbH &amp; Co.KG | recycled,scrap | Not disclosed | Several mines around the world. All mines are conflict free. Name of the mines is confidential by business reasons. All mines checked during CFSI Audit. | Not disclosure | Raw material is sourced from multiple conflict-free mines globally. | Some are recycled, scrap, cover countries or DRC sourced but not all. | Raw material is sourced from multiple conflict-free mines globally. Industry standard traceability schemes and other information sources are utilzed. Names and locations of all mines</t>
  </si>
  <si>
    <t>Unknown. The smelter refused to disclose its COI publicly. | Includes Covered Countries | Bolivia, Brazil, Burundi, Democratic Republic of Congo, Ethiopia, India, Mozambique, Namibia, Nigeria, Rwanda, Sierra Leone, Zimbabwe | L1, L2, L3, DRC, R/S | not disclosed by supplier | L1, DRC | Australia, Bolivia, Brazil, Burundi, Democratic Republic of Congo, Ethiopia, India, Mozambique, Namibia, Nigeria, Rwanda, Sierra Leone, Zimbabwe | the DRC or an adjoining country(covered countirs) | Some are recycled, scrap or DRC sourced but not all | GERMANY | Not disclosed | Mineral sourcing L1, DRC, R/S, not disclosed by supplier | L1, DRC, R/S | recycled,scrap | L1, L3, DRC, R/S | Not disclosed | Includes Covered Countries | Recyle and purchase conflict-free minerals. | the DRC or an adjoining country (covered countries). | Australia, Bolivia, Brazil, Burundi, Democratic Republic of Congo, Ethiopia, India, Mozambique, Namibia, Nige | Some are recycled, scrap, cover countries or DRC sourced but not all. | Bolivia, Brazil, Burundi, Democratic Republic of Congo, Ethiopia, India, Mozambique, Namibia, Nigeria, Rwanda, Sierra Leone, Zimbabwe | Australia, Bolivia, Brazil, Burundi, Democratic</t>
  </si>
  <si>
    <t>Several mines around the world. All mines are conflict free. Name of the mines is confidential by business reasons. All mines checked during CFSI Audit. | Several mines around the world. | Several mines around the world. All mines are conflict free. Name of the mines is confidential by business reasons. All mines checked during CFSI Audit. | Recyled, Scrap | Raw material is sourced from multiple conflict-free mines globally. Industry standard traceability schemes and other information sources are utilzed. Names and locations of all mines are disclosed to the auditor during the CSI audit. | Some are recycled or scrap sourced but not all | Several mines around the world. All mines are conflict free.Name of the mines is confidential by business reasons. All mines checked during CFSI Audit. | Not disclosed | Some are recycled, scrap, cover countries or DRC sourced but not all. | Confidential | recycled,scrap | Not disclosed | Several mines around the world. All mines are conflict free.Name of the mines is confidential by business reasons. All mines checked during CFSI Audit. | Not disclosure | Raw material is sourced from multiple conflict-free mines globally. | Some are recycled, scrap, cover countries or DRC sourced but not all. | Raw material is sourced from multiple conflict-free mines globally. Industry standard traceability schemes and other information sources are utilzed. Names and locations of all mines</t>
  </si>
  <si>
    <t>Unknown. The smelter refused to disclose its COI publicly. | not disclosed by supplier | Includes Covered Countries | L1, L2, L3, DRC, R/S | Australia, Bolivia, Brazil, Burundi, Democratic Republic of Congo, Ethiopia, India, Mozambique, Namibia, Nigeria, Rwanda, Sierra Leone, Zimbabwe | the DRC or an adjoining country(covered countirs) | Some are recycled or scrap sourced but not all | Several mines around the world. All mines are conflict free.Name of the mines is confidential by business reasons. All mines checked during CFSI Audit. | JAPAN | Not disclosed | Mineral sourcing L1,R/S, not disclosed by supplier | CHINA | L1, R/S | recycled,scrap | L1, L3, DRC, R/S | Not disclosed | Includes Covered Countries | Several mines around the world. All mines are conflict free.Name of the mines is confidential by business reasons. All mines checked during CFSI Audit. | Recyle and purchase conflict-free minerals. | the DRC or | Some are recycled, scrap, cover countries or DRC sourced but not all. | Bolivia, Brazil, Burundi, Democratic Republic of Congo, Ethiopia, India, Mozambique, Namibia, Nigeria, Rwanda, Sierra Leone, Zimbabwe | Australia, Bolivia, Brazil, Burundi, Democratic</t>
  </si>
  <si>
    <t>Several mines around the world. All mines are conflict free. Name of the mines is confidential by business reasons. All mines checked during CFSI Audit. | Various mines, Talison | Several mines around the world. All mines are conflict free. Name of the mines is confidential by business reasons. All mines checked during CFSI Audit. | Raw material is sourced from multiple conflict-free mines globally. Industry standard traceability schemes and other information sources are utilzed. Names and locations of all mines are disclosed to the auditor during the CSI audit. | From Mibra, Kenticha | Various mines, Talison | Some are recycled or scrap sourced but not all | Not disclosed | From Jiangxi Dajichan Tungsten Industry Ltd, Mibra, Kenticha,Talison. | recycled,scrap | Various mines, Talison | Not disclosed | Several mines around the world. All mines are conflict free. Name of the mines is confidential by business reasons. All mines checked during CFSI Audit. | Raw material is sourced from multiple conflict-free mines g | Some are recycled, scrap, cover countries or DRC sourced but not all. | Raw material is sourced from multiple conflict-free mines globally. Industry standard traceability schemes and other information sources are utilzed. Names and locations of all mines</t>
  </si>
  <si>
    <t>Unknown. The smelter refused to disclose its COI publicly. | Bolivia, Brazil, Burundi, Ethiopia, India, Mozambique, Nambia, Rwanda, Sierra Leone, Zimbabwe, Nigeria, DRC | Australia, Bolivia, Brazil, Ethiopia, India, Mozambique, Namibia, Rwanda, Sierra Leone, Zimbabwe | Includes Covered Countries | Bolivia, Brazil, Burundi, Ethiopia, India, Mozambique, Nambia, Rwanda, Sierra Leone, Zimbabwe, Nigeria, DRC | Bolivia, Brazil, Burundi, Democratic Republic of Congo, Ethiopia, India, Mozambique, Namibia, Nigeria, Rwanda, Sierra Leone, Zimbabwe | L1, L2, L3, DRC, R/S | Australia, Bolivia, Brazil, Burundi, Democratic Republic of Congo, Ethiopia, India, Mozambique, Namibia, Nigeria, Rwanda, Sierra Leone, Zimbabwe, DRC | Australia, Bolivia, Brazil, Burundi, Democratic Republic of Congo, Ethiopia, India, Mozambique, Namibia, Nigeria, Rwanda, Sierra Leone, Zimbabwe | Not coverd countries area | the DRC or an adjoining country(covered countirs) | Some are recycled or scrap sourced but not all | Australia, Bolivia, Brazil, Ethiopia, India, Mozambique, Namibia, Rwanda, Sierra Leone, Zimbabwe | UNITED STATES OF AMERICA | UNITED STATES | Not disclosed | Mineral sourcing L1,R/S, Brasil, Ethiopia, China | L1, R/S | recycled,scrap | Australia, Bolivia, Brazil, Burundi, DRC, Ethiopia, India, Mozambique, Namibia, Nigeria, Rwanda, Sierra Leone, Zimbabwe | L1, L3, DRC, R/S | Bolivia, Brazil, Burundi, Ethiopia, India, Mozambique, Nambia, Rwanda, Sierra Leone, Zimbabwe, Nigeria, DRC | Not disclosed | Includes Covered Countries | the DRC or an adjoining country (covered countries). | Australia, Bolivia, Brazil, Burundi, Democrat | Some are recycled, scrap, cover countries or DRC sourced but not all. | Bolivia, Brazil, Burundi, Democratic Republic of Congo, Ethiopia, India, Mozambique, Namibia, Nigeria, Rwanda, Sierra Leone, Zimbabwe | Australia, Bolivia, Brazil, Burundi, Democratic</t>
  </si>
  <si>
    <t>Several mines around the world. All mines are conflict free. Name of the mines is confidential by business reasons. All mines checked during CFSI Audit. | Several mines around the world. | Several mines around the world. All mines are conflict free. Name of the mines is confidential by business reasons. All mines checked during CFSI Audit. | Raw material is sourced from multiple conflict-free mines globally. Industry standard traceability schemes and other information sources are utilzed. Names and locations of all mines are disclosed to the auditor during the CSI audit. | From Raw material is sourced from multiple conflict-free mines globally. Industry standard traceability schemes and other information sources are utilzed. Names and locations of all mines are disclosed to the auditor during the CSI audit. | Sites ENAG &amp; Rhina | RCOI confirmed as per CFSI | Several mines around the world. All mines are conflict free.Name of the mines is confidential by business reasons. All mines checked during CFSI Audit. | From Sites ENAG &amp; Rhina | recycled,scrap | Raw material is sourced from multiple conflict-free mines globally. Industry standard traceability schemes and other information sources are utilzed. Names and locations of all mines are disclosed to the auditor during the CSI audit. | Several mines aroun | Some are recycled or scrap sourced but not all. | Raw material is sourced from multiple conflict-free mines globally. Industry standard traceability schemes and other information sources are utilzed. Names and locations of all mines are disclosed to the a</t>
  </si>
  <si>
    <t>Unknown. The smelter refused to disclose its COI publicly. | not disclosed by supplier | Excludes Covered Countries | Bolivia, Brazil, Burundi, Democratic Republic of Congo, Ethiopia, India, Mozambique, Namibia, Nigeria, Rwanda, Sierra Leone, Zimbabwe | L1,R/S | the DRC or an adjoining country(covered countirs) | RCOI confirmed as per CFSI | Several mines around the world. All mines are conflict free.Name of the mines is confidential by business reasons. All mines checked during CFSI Audit. | GERMANY | Australia, Bolivia, Brazil, Burundi, Democratic Republic of Congo, Ethiopia, India, Mozambique, Namibia, Nigeria, Rwanda, Sierra Leone, Zimbabwe | Mineral sourcing L1, Australia, Bolivia, Brazil, Burundi, Democratic Republic of Congo, Ethiopia, India, Mozambique, Namibia, Nigeria, Rwanda, Sierra Leone, Zimbabwe | L1 | recycled,scrap | Australia, Bolivia, Brazil, Burundi, Democratic Republic of Congo, Ethiopia, India, Mozambique, Namibia, Nigeria, Rwanda, Sierra Leone, Zimbabwe | Excludes Covered Countries | Several mines around the world. All mines are conflict free.Name of the mines i | Some are recycled or scrap sourced but not all. | Bolivia, Brazil, Burundi, Democratic Republic of Congo, Ethiopia, India, Mozambique, Namibia, Nigeria, Rwanda, Sierra Leone, Zimbabwe | Several mines around the world. All mines are conflict free.Name of t</t>
  </si>
  <si>
    <t>Mibra|GAM | Information not provided by smelter | Mibra;
GAM;
Smelter uses in-region bag and tag scheme sourcing under their audited program | Mibra | Information not provided by smelter | Not disclosed by supplier | NA | Some are recycled, scrap, covered countries or DRC sourced but not all. | Raw material is sourced from multiple conflict-free mines globally. Industry standard traceability schemes and other information sources are utilzed. Names and locations of all mines are disclosed to the auditor during the CSI audit. | Several mines around the world. All mines are conflict free.Name of the mines is confidential by business reasons. All mines checked during CFSI Audit. | From Mibra, Kenticha | recycled,scrap | NA | Several mines around the world. All mines are conflict free.Name of the mines is confidential by business reasons. All mines checked during CFSI Audit. | Not disclosure | Information not provided by smelter | Raw material is sourced from multiple con | Some are recycled, scrap, cover countries or DRC sourced but not all. | Information not provided by smelter | From Mibra, Kenticha, some are recycled, scrap  but not all. | Not disclosed by supplier | Some are recycled, scrap, covered countries or DRC sou</t>
  </si>
  <si>
    <t>Brazil|Australia | United States, Germany, Japan, Thailand | Brazil;
Australia;
Smelter uses in-region bag and tag scheme sourcing under their audited program | L1,L3, United States, Germany, Japan, Thailand,Brazil, Ethiopia, DRC | Includes Covered Countries | United States, Germany, Japan, Thailand | L1, L2, L3, DRC, R/S | GERMANY | Australia, Bolivia, Brazil, Burundi, Democratic Republic of Congo, Ethiopia, Germany, India, Japan, Mozambique, Namibia, Nigeria, Rwanda, Sierra Leone, Thailand, United States, Zimbabwe | DRC,Burundi,Rwanda | the DRC or an adjoining country(covered countirs) | Some are recycled, scrap, covered countries or DRC sourced but not all. | Australia, Bolivia, Brazil, Burundi, Democratic Republic of Congo, Ethiopia, India, Mozambique, Namibia, Nigeria, Rwanda, Sierra Leone, Zimbabwe | Several mines around the world. All mines are conflict free.Name of the mines is confidential by business reasons. All mines checked during CFSI Audit. | Mineral sourcing L1,L3,DRC,R/S, Bolivia, Brazil, Burundi, Democratic Republic of Congo, Ethiopia, Germany, India, Japan, Mozambique, Namibia, Nigeria, Rwanda, Sierra Leone, Thailand, United States, Zimbabwe | L1, L3, DRC, R/S | recycled,scrap | Australia, Bolivia, Brazil, Burundi, Democratic Republic of Congo, Ethiopia, Germany, India, Japan, Mozambique, Namibia, Nigeria, Rwanda, Sierra Leone, Thailand , United States, Zimbabwe | GERMANY | Includes Covered Countries | Several mines around the world. All mines are conflict free.Name of the mines is confidential by business reasons. All mines checked during CFSI Audit. | United States, Germany, Japan, Thailand | the DRC or an adjoin | Some are recycled, scrap, cover countries or DRC sourced but not all. | United States, Germany, Japan, Thailand | Australia, Bolivia, Brazil, Burundi, Democratic Republic of Congo, Ethiopia, Germany, India, Japan, Mozambique, Namibia, Nigeria, Rwanda, Sie</t>
  </si>
  <si>
    <t>Mibra|GAM | Raw material is sourced from multiple conflict-free mines globally. Industry standard traceability schemes and other information sources are utilzed. Names and locations of all mines are disclosed to the auditor during the CSI audit. | Several mines aroun | Raw material is sourced from multiple conflict-free mines globally. Industry standard traceability schemes and other information sources are utilzed. Names and locations of all mines are disclosed to the auditor during the CSI audit. | From Mibra, Kenticha and Recycled / Scrap | Sites ENAG &amp; Rhina | Some are recycled, scrap, covered countries or DRC sourced but not all. | Not disclosed | From Mibra, Kenticha (Sites ENAG &amp; Rhina) | recycled,scrap | Several mines around the world. All mines are conflict free.Name of the mines is confidential by business reasons. All mines checked during CFSI Audit. | Not disclosed | Raw material is sourced from multiple conflict-free mines globally. Industry standard traceability schemes and other information sources are utilzed. Names and locations of all mines are disclosed to the auditor during the CSI audit. | Not | Some are recycled, scrap, cover countries or DRC sourced but not all. | Raw material is sourced from multiple conflict-free mines globally. Industry standard traceability schemes and other information sources are utilzed. Names and locations of all mines</t>
  </si>
  <si>
    <t>Unknown. The smelter refused to disclose its COI publicly. | Brazil|Australia | not disclosed by supplier | L1,L2,L3, Brasil, Ethiopia, DRC | recycled | Includes Covered Countries | L1, L2, L3, DRC, R/S | Australia, Bolivia, Brazil, Burundi, Democratic Republic of Congo, Ethiopia, India, Mozambique, Namibia, Nigeria, Rwanda, Sierra Leone, Zimbabwe | the DRC or an adjoining country(covered countirs) | Some are recycled, scrap, covered countries or DRC sourced but not all. | THAILAND | Not disclosed | Mineral sourcing L1,L3,DRC,R/S, Australia, Bolivia, Brazil, Burundi, Democratic Republic of Congo, Ethiopia, India, Mozambique, Namibia, Nigeria, Rwanda, Sierra Leone, Zimbabwe | L1, L3, DRC, R/S | recycled,scrap | Several mines around the world. All mines are conflict free.Name of the mines is confidential by business reasons. All mines checked during CFSI Audit. | Not disclosed | Includes Covered Countries | Recyle and purchase conflict-free minerals. | the DRC or an adjoining country (covered countries). | Australia, Bolivia, Brazil, Burundi, Democratic Republic of Congo, Ethiopia, India, Mozambique, Namibia, Nige | Some are recycled, scrap, cover countries or DRC sourced but not all. | Bolivia, Brazil, Burundi, Democratic Republic of Congo, Ethiopia, India, Mozambique, Namibia, Nigeria, Rwanda, Sierra Leone, Zimbabwe | Australia, Bolivia, Brazil, Burundi, Democratic</t>
  </si>
  <si>
    <t>Some are recycled, scrap, covered countries or DRC sourced but not all. | Some are recycled, scrap, cover countries or DRC sourced but not all. | Kisengo | Some are recycled, scrap, cover countries or DRC sourced but not all. | recycled/scrap | not available | Some are recycled, scrap, covered countries or DRC sourced but not all. | Recycled/Scrap</t>
  </si>
  <si>
    <t>Includes Covered Countries | Some are recycled, scrap, covered countries or DRC sourced but not all. | MEXICO | Mineral sourcing L1, L3, DRC, R/S, not disclosed by supplier | DRC | Some are recycled, scrap, cover countries or DRC sourced but not all. | L1, L3, DRC, R/S | Includes Covered Countries | the DRC or an adjoining country (covered countries). | Mineral sourcing L1, L3, DRC, R/S, not disclosed by supplier | L1, L3, DRC, R/S | Some are recycled, scrap, cover countries or DRC sourced but not all. | recycled/scrap | Includes Covered Countries | L1, L3, DRC, R/S | the DRC or an adjoining country (covered countries). | Some are recycled, scrap, covered countries or DRC sourced but</t>
  </si>
  <si>
    <t>Excludes Covered Countries | CHINA | Includes Covered Countries | L1, L3, DRC, R/S | Excludes Covered Countries | L1, L3, DRC, R/S | Excludes Covered Countries | Includes Covered Countries | L1, L3, DRC, R/S</t>
  </si>
  <si>
    <t>Excludes Covered Countries | CHINA | L1 | Excludes Covered Countries | L1 | Includes Covered Countries | Excludes Covered Countries | Excludes Covered Countries | L1</t>
  </si>
  <si>
    <t>Excludes Covered Countries | CHINA | L1 | Excludes Covered Countries | L1 | Includes Covered Countries | Excludes Covered Countries | L1</t>
  </si>
  <si>
    <t>Some are recycled or scrap sourced but not all | Some are recycled, scrap, cover countries or DRC sourced but not all. | Some are recycled, scrap, cover countries or DRC sourced but not all. | Some are recycled, scrap, cover countries or DRC sourced but not all. | not available | Some are recycled or scrap sourced but not all | Recycled/Scrap</t>
  </si>
  <si>
    <t>Includes Covered Countries | the DRC or an adjoining country(covered countirs) | Some are recycled or scrap sourced but not all | CHINA | Mineral sourcing L1, R/S, not disclosed by supplier | L1, R/S | Some are recycled, scrap, cover countries or DRC sourced but not all. | L1, L2, L3, DRC, R/S | Includes Covered Countries | the DRC or an adjoining country(covered countirs) | Mineral sourcing L1, R/S, not disclosed by supplier | L1, R/S | L1, L2, L3, DRC, R/S | Some are recycled, scrap, cover countries or DRC sourced but not all. | Includes Covered Countries | L1, L2, L3, DRC, R/S | L1, L3, DRC, R/S | Some are recycled or scrap sourced but not all | L1, R/S | Recycled/Scrap | Includes Covered Countries | Mineral</t>
  </si>
  <si>
    <t>Some are recycled or scrap sourced but not all | Some are recycled or scrap sourced but not all. | Recycled,scrap | Some are recycled, scrap, cover countries or DRC sourced but not all. | Not disclosed | Some are recycled or scrap sourced but not all. | Some are recycled or scrap sourced but not all. | Some are recycled, scrap, cover countries or DRC sourced but not all. | Some are recycled or scrap sourced but not all. | Some are recycled or scrap sourced but not all | Not disclosed | Some are recycled</t>
  </si>
  <si>
    <t>Excludes Covered Countries | Some are recycled or scrap sourced but not all | UNITED STATES OF AMERICA | Mineral sourcing L1, R/S, not disclosed by supplier | L1, R/S | recyccld,scrap | Some are recycled, scrap, cover countries or DRC sourced but not all. | Includes Covered Countries | L1, L3, DRC, R/S | Not disclosed | Excludes Covered Countries | Mineral sourcing L1, R/S, not disclosed by supplier | L1, R/S | L1, L3, DRC, R/S | Some are recycled or scrap sourced but not all. | Some are recycled, scrap, cover countries or DRC sourced but not all. | Excludes Covered Countries | L1, R/S | Some are recycled or scrap sourced but not all | Not disclosed | Mineral sourcing L1, R/S | So</t>
  </si>
  <si>
    <t>RCOI confirmed as per CFSI | Some are recycled, scrap, cover countries or DRC sourced but not all. | Some are recycled, scrap, cover countries or DRC sourced but not all. | not available | Some are recycled, scrap, cover countries or DRC sourced but not all. | Some are recycled or scrap sourced but not all | RCOI confirmed as per CFSI</t>
  </si>
  <si>
    <t>Includes Covered Countries | the DRC or an adjoining country(covered countirs) | RCOI confirmed as per CFSI | CHINA | Mineral sourcing L1, R/S, not disclosed by supplier | L1, R/S | Some are recycled, scrap, cover countries or DRC sourced but not all. | L1, L3, DRC, R/S | Includes Covered Countries | the DRC or an adjoining country (covered countries). | the DRC or an adjoining country(covered countirs) | Mineral sourcing L1, R/S, not disclosed by supplier | L1, R/S | L1, L3, DRC, R/S | Some are recycled, scrap, cover countries or DRC sourced but not all. | L1, R/S | Includes Covered Countries | L1, L3, DRC | Some are recycled or scrap sourced but not all | the DRC or an adjoining country (covered countries). | Mineral sourcing L1, R/S |</t>
  </si>
  <si>
    <t>RCOI confirmed as per CFSI | Some are cover countries or DRC sourced but not all. | Some are cover countries or DRC sourced but not all. | not available | Some are cover countries or DRC sourced but not all. | RCOI confirmed as per CFSI | RCOI confirmed as per CFSI</t>
  </si>
  <si>
    <t>Includes Covered Countries | the DRC or an adjoining country(covered countirs) | RCOI confirmed as per CFSI | CHINA | Mineral sourcing L1, R/S, not disclosed by supplier | L1 | Some are cover countries or DRC sourced but not all. | L1, L3, DRC | Includes Covered Countries | the DRC or an adjoining country(covered countirs) | Mineral sourcing L1, R/S, not disclosed by supplier | L1 | L1, L3, DRC | Some are cover countries or DRC sourced but not all. | L1, L2, R/S | Includes Covered Countries | L1, L3, DRC | RCOI confirmed as per CFSI | Mineral sourcing L1 | RCOI confirmed as per CFSI | L1 | Includes Covered Countries | Mineral sourcing L1, R/S, not</t>
  </si>
  <si>
    <t>Smelters' confidential information | Scrap | 1. Zabaykalskiy GOK, Lovozersky GOK ;
2. M'beta, Kanka, Nyagatanga, Kanyoni, Biriyeri, Gisoro, Gasharara, Karumba, et Rushikiri, Mwogambere, Kavure et Nyamuremure, DRC Katanga (iTISCI tagged material);
3. Scrap (Powder) | Zabaykalsky GOK, Lovozers | Scrap | Ta scrap | From Zabaykalsky GOK, Lovozersky GOK and Scrap | Ta pentoxide | Some are recycled, scrap, covered countries or DRC sourced but not all. | Ta scrap, Ta pentoxide | Not disclosed | From Exotech (dealer), Zabaykalsky GOK, Lovozersky GOK, AKANYAMWISHYURA, BITANGO,  GASEKE, GASURA, GIHINGA, KABABARA, NYAMIRAMA, RUKAGARATA, SIMBA, RUSHOKA and Scrap | Ulba | Some are recycled, scrap, cover countries or DRC sourced but not all. | Scrap | Not disclosed | Ta scrap, Ta pentoxide | Not named | Ta scrap | Ta pentoxide | From Exotech (dealer), Zabaykalsky GOK, Lovozersky GOK, AKANYAMWISHYURA, BITANGO,  GASEKE, GASURA, GIHINGA, KABABARA, NYAMIRAMA, RUKAGARATA, SIMBA, RUSHOKA and Scrap | | Some are recycled, scrap, cover countries or DRC sourced but not all. | Ta scrap | Scrap | Ta pentoxide | From Zabaykalsky GOK, Lovozersky GOK, some are recycled, scrap, cover countries or DRC sourced but not all. | From Zabaykalsky GOK, Lovozersky GOK an</t>
  </si>
  <si>
    <t>Russia, Zimbabwe, USA, Japan, Rwanda, DRC | Not from the Conflict Region | Scrap | 1. Russia;
2. Zimbabwe, Rwanda, DRC, Katanga (iTSCi tagged material);
3. USA | Russia, Zimbabwe, Rwanda, USA, Japan | Kazakhstan | Includes Covered Countries | Scrap | USA, Russia, EU, Kazakhstan | L1, L3, DRC, R/S | USA, Russia, EU, Kazakhstan, DRC, Katanga, Rwanda | the DRC or an adjoining country(covered countirs) | Some are recycled, scrap, covered countries or DRC sourced but not all. | USA、Russia、EU、Kazakhstan | Russia | DRC, Katanga、Rwanda | KAZAKHSTAN | USA, Russia, Russia, DRC, katanga,Rwanda | Not disclosed | Mineral sourcing L1,L3,DRC,R/S, Katanga, Russia, Kazakhstan, Australia, Bolivia, Brazil, Ethiopia, India, Mozambigue, Rwanda, Sierra Leone, Zimbabwe | DRC | Some are recycled, scrap, cover countries or DRC sourced but not all. | Scrap | Not disclosed | Includes Covered Countries | USA, Russia, Russia, DRC, katanga,Rwanda | DRC, katanga/ Rwanda | the DRC or an adjoining country (covered countries). | USA, Russia, EU, Kazakhstan, DRC, Katanga, Rwanda | the DRC or an adjoining count | Some are recycled, scrap, cover countries or DRC sourced but not all. | USA, Russia, EU, Kazakhstan | USA, Russia, EU, Kazakhstan, DRC, Katanga, Rwanda | Scrap | L1, L3, DRC, R/S | Includes Covered Countries | Some are recycled, scrap, covered countries o</t>
  </si>
  <si>
    <t>scrap | Some are recycled or scrap sourced but not all | Some are recycled, scrap, cover countries or DRC sourced but not all. | Some are recycled, scrap, cover countries or DRC sourced but not all. | not available | Some are recycled, scrap, cover countries or DRC sourced but not all. | Some are recycled or scrap sourced but not all | Some are recycled or scrap sourced but not all</t>
  </si>
  <si>
    <t>scrap | Includes Covered Countries | the DRC or an adjoining country(covered countirs) | Some are recycled or scrap sourced but not all | UNITED STATES OF AMERICA | UNITED STATES | Mineral sourcing L1, R/S, not disclosed by supplier | L1, R/S | Some are recycled, scrap, cover countries or DRC sourced but not all. | L1, L2, L3, DRC, R/S | Includes Covered Countries | the DRC or an adjoining country(covered countirs) | Mineral sourcing L1, R/S, not disclosed by supplier | L1, R/S | L1, L2, L3, DRC, R/S | Some are recycled, scrap, cover countries or DRC sourced but not all. | L1, R/S | Includes Covered Countries | L1, L2, L3, DRC, R/S | Some are recycled or scrap sourced but not all | Mineral sourcing L1, R/S | Some are recycled or scrap sourced but not al</t>
  </si>
  <si>
    <t>Non-disclosed / Unknown | Some are recycled, scrap or covered countries sourced but not all | Some are recycled, scrap or cover countries sourced but not all. | Some are recycled, scrap or cover countries sourced but not all. | Not disclosed by supplier | Recycled | Some are recycled, scrap or cover countries sourced but not all. | Some are recycled, scrap or covered countries sourced but not all | Some are recyc</t>
  </si>
  <si>
    <t>Japan | Includes Covered Countries | Burundi,Rwanda | the DRC or an adjoining country(covered countirs) | Some are recycled, scrap or covered countries sourced but not all | JAPAN | Mineral sourcing L1, L3, R/S, not disclosed by supplier | L1, L3, R/S | Some are recycled, scrap or cover countries sourced but not all. | L1, L2, L3, R/S | Includes Covered Countries | the DRC or an adjoining country (covered countries). | the DRC or an adjoining country(covered countirs) | Mineral sourcing L1, L3, R/S, not disclosed by supplier | L1, L3, R/S | Burundi,Rwanda | L1, L2, L3, R/S | Some are recycled, scrap or cover countries sourced but not all. | Burundi,Rwanda | L1, L3, R/S | L1, R/S | Recycled | Includes Covered Countries | Burundi,Rwanda | L1, L2, L3, R/S | Some are recycled, scrap or covered countries sourced but not all | the</t>
  </si>
  <si>
    <t>Lovozerskiy Mining &amp; Concentration Works | From Lovozerskiy Mining &amp; Concentration Works | RCOI confirmed as per CFSI | Not named | Not disclosed by supplier | Not named | Not disclosed by supplier | From Lovozerskiy Mining &amp; Concentration Works | RCOI confirmed as per CFSI | Not disclosed by supplier | RCOI confirmed as per CFSI | Not disclosed by supplier</t>
  </si>
  <si>
    <t>Russia | Excludes Covered Countries | L1 | RCOI confirmed as per CFSI | RUSSIAN FEDERATION | Mineral sourcing L1, not disclosed by supplier | Excludes Covered Countries | Russia | Mineral sourcing L1, not disclosed by supplier | L1 | L1 | Excludes Covered Countries | RCOI confirmed as per CFSI | Mineral sourcing L1, Not disclosed by supplier | RCOI confirmed as per CFSI | L1 | Excludes Covered Countries | Mineral sourcing L1, not disclosed by supplier | Russia</t>
  </si>
  <si>
    <t>R/S | Includes Covered Countries | CHINA | L1, L3, DRC, R/S | Includes Covered Countries | L1, L3, DRC, R/S | R/S | Excludes Covered Countries | L1, R/S | Includes Covered Countries | L1, L3, DRC, R/S</t>
  </si>
  <si>
    <t>None | not available</t>
  </si>
  <si>
    <t>R/S | None | Recycled/Scrap Only | UNITED STATES OF AMERICA | R/S | Recycled/Scrap Only | R/S | R/S | Recycled/Scrap Only | Recycled/Scrap Only | R/S</t>
  </si>
  <si>
    <t>Mibra | Information not provided by smelter | CIF, Kenticha, Nanping, Yichun, Scrap, Scrap; Smelter uses in-region bag and tag scheme sourcing under their audited program | CIF, Kenticha, Nanping, Yichun, Scrap, Scrap | Mibra | Information not provided by smelter | CIF, Kenticha, Nanping, Yichun, Scrap, Scrap | From CIF, Kenticha, Nanping, Yichun, Scrap | Some are recycled, scrap, covered countries or DRC sourced but not all. | Kenticha | Not disclosed | From CIF, Kenticha, Nanping, Yichun, Mibra, A&amp;IR MINING, Scrap | Some are recycled, scrap, cover countries or DRC sourced but not all. | CIF, Kenticha, Nanping, Yichun, Scrap, | Not disclosed | Information not provided by smelter | CIF, Kenticha, Nanping, Yichun, Scrap, Scrap | Mibra | From CIF, Kenticha, Nanping, Yichun, Mibra, A&amp;IR MINING, Scrap | Mibra | Some are recycled, scrap, cover countries or DRC sourced but not all. | CIF, Kenticha, Nanping, Yichun, Scrap, Scrap | From CIF, Mibra, Kenticha, Nanping, Yichun, Scrap | Mibra/ Kenticha/Nanping/Yichun, Scrap | From CIF, Kenticha, Nanping, Yichun,</t>
  </si>
  <si>
    <t>Brazil | China | Brazil, Ethiopia, China, China, Scrap, Scrap;
Smelter uses in-region bag and tag scheme sourcing under their audited program | Brazil, Ethiopia, China, Scrap | Brazil | Includes Covered Countries | China | Brazil, Ethiopia, China, China, Scrap, Scrap | L1, L3, DRC, R/S | China, Brazil | Brazil, Ethiopia, China | DRC,Burundi,Rwanda | the DRC or an adjoining country(covered countirs) | Some are recycled, scrap, covered countries or DRC sourced but not all. | Ethiopia | CHINA | Not disclosed | Mineral sourcing L1, L3, DRC, R/S, Brazil, Ethiopia, China | Rwanda | Brazil, China | Some are recycled, scrap, cover countries or DRC sourced but not all. | Brazil, Ethiopia, China, Scrap | Brazil, Ethiopia, China, Scrap | Not disclosed | Includes Covered Countries | China | Brazil, Ethiopia, China, China, Scrap, Scrap | the DRC or an adjoining country (covered countries). | Brazil, Ethiopia, China | China, Brazil | the DRC or an adjoining c | Brazil | Some are recycled, scrap, cover countries or DRC sourced but not all. | Brazil, Ethiopia, China | Brazil, Ethiopia, China, Scrap | China, Brazil | DRC,Burundi,Rwanda | L1, L3, DRC, R/S | L1, L2, L3, DRC, R/S | Includes Covered Countries | DRC | S</t>
  </si>
  <si>
    <t>Sillamäe, Ida-Virumaa | Some are recycled, scrap or DRC sourced but not all | Some are recycled, scrap, or DRC sourced but not all. | Some are recycled, scrap or DRC sourced but not all. | Not disclosed | Some are recycled, scrap, or DRC sourced but not all. | Some are recycled, scrap or DRC sourced but not all. | Not disclosed | Some are recycled, scrap, or DRC sourced but not all. | not available | Some are recycled, scrap or DRC sourced but not all | Recycled/Scrap | Some are recycled, scrap, or DRC sourced</t>
  </si>
  <si>
    <t>Estonia | Excludes Covered Countries | Includes Covered Countries | the DRC or an adjoining country(covered countirs) | Some are recycled, scrap or DRC sourced but not all | ESTONIA | Mineral sourcing L1,DRC,R/S, not disclosed by supplier | L1, DRC, R/S | Brazil,Russia,USA | Some are recycled, scrap or DRC sourced but not all. | L1, R/S | Not disclosed | Includes Covered Countries | the DRC or an adjoining country(covered countirs) | Mineral sourcing L1,DRC,R/S, not disclosed by supplier | L1, DRC, R/S | L1, R/S | Some are recycled, scrap or DRC sourced but not all. | L1, R/S | Excludes Covered Countries | Not disclosed | Includes Covered Countries | L1, DRC, R/S | Some are recycled, scrap or DRC sourced but not all | L1, DRC, R/S | Recycled/Scrap | Excludes Covere</t>
  </si>
  <si>
    <t>Wodgina / Scrap | Recyled, Scrap | Wodgina / Scrap | Ore : Wodgina
Scrap | Ore: Wodgina
Scrap | Some are recycled, scrap or covered countries sourced but not all | Some are recycled, scrap or cover countries sourced but not all. | Ore: Wodgina
Scrap | Some are recycled, scrap or cover countries sourced but not all. | Some are recycled, scrap or cover countries sourced but not all. | Some are recycled or scrap sourced but not all. | Recycled, Scrap | Wodgina / Cadia Hill / Scrap | Wodgin / recycled | Some are recycled, scrap or cover countries sourced but not all. | So</t>
  </si>
  <si>
    <t>Australia / Scrap | Recyled, Scrap | Australia / Scrap | Ore : Austraria
Scrap | Includes Covered Countries | Ore: Austraria
Scrap | Burundi,Rwanda | the DRC or an adjoining country(covered countirs) | Some are recycled, scrap or covered countries sourced but not all | JAPAN | Mineral sourcing L1, L3, R/S, not disclosed by  supplier | L1, L3, R/S | Some are recycled, scrap or cover countries sourced but not all. | L1, L2, L3, R/S | Includes Covered Countries | Ore: Austraria
Scrap | the DRC or an adjoining country (covered countries). | the DRC or an adjoining country(covered countirs) | Mineral sourcing L1, L3, R/S, not disclosed by  supplier | L1, L3, R/S | Burundi,Rwanda | L1, L2 | Some are recycled, scrap or cover countries sourced but not all. | Some are recycled or scrap sourced but not all. | Burundi,Rwanda | R/S | Includes Covered Countries | AUSTRALIA / recycled | L1, L2, L3, R/S | Burundi,Rwanda | Some are recycled, scrap or</t>
  </si>
  <si>
    <t>RCOI confirmed as per CFSI | Not disclosed by supplier | Pitinga | Not disclosed per LBMA | not available | Not disclosed by supplier | RCOI confirmed as per CFSI | RCOI confirmed as per CFSI | Not disclosed by supplier</t>
  </si>
  <si>
    <t>Excludes Covered Countries | RCOI confirmed as per CFSI | BRAZIL | Mineral sourcing L1, not disclosed by supplier | L1 | Brazil | Excludes Covered Countries | Mineral sourcing L1, not disclosed by supplier | L1 | Not disclosed per LBMA | L1 | Excludes Covered Countries | RCOI confirmed as per CFSI | Mineral sourcing L1, Not disclosed by supplier | RCOI confirmed as per CFSI | L1 | Excludes Covered Countries | Mineral sourcing L1, not disclosed by supplier</t>
  </si>
  <si>
    <t>Some are recycled or scrap sourced but not all | Some are recycled or scrap sourced but not all. | 1. Jiangxi Minmetals non-ferrous Pioneer Metals Corporation
2. Hunan Chunchang Nonferrous Metals Co.,Ltd | Some are recycled or scrap sourced but not all. | Some are recycled or scrap sourced but not all. | not available | Some are recycled or scrap sourc</t>
  </si>
  <si>
    <t>Excludes Covered Countries | Some are recycled or scrap sourced but not all | INDIA | Mineral sourcing L1,L2,R/S, not disclosed by supplier | L1, L2, R/S | Some are recycled or scrap sourced but not all. | Excludes Covered Countries | Mineral sourcing L1,L2,R/S, not disclosed by supplier | L1, L2, R/S | CHINA | Some are recycled or scrap sourced but not all. | Excludes Covered Countries | L1, L2, R/S | Some are recycled or scrap sourced but not all | L1, L2, R/S | Recycled/Scrap | Excludes Covered Countries | Mineral sourcing L1,L2,R/S, not disclosed by</t>
  </si>
  <si>
    <t>Some are recycled or scrap sourced but not all | Some are recycled or scrap sourced but not all. | Some are recycled or scrap sourced but not all. | not available | Some are recycled or scrap sourced but not all. | Some are recycled or scrap sourced but not all | Some are recycled or scrap sourced but not all | Recycled/Scrap</t>
  </si>
  <si>
    <t>L1 | Excludes Covered Countries | Some are recycled or scrap sourced but not all | BRAZIL | Mineral sourcing L1, R/S, not disclosed by supplier | L1, R/S | Some are recycled or scrap sourced but not all. | Excludes Covered Countries | Mineral sourcing L1, R/S, not disclosed by supplier | L1, R/S | Some are recycled or scrap sourced but not all. | L1, R/S | L1 | Excludes Covered Countries | Some are recycled or scrap sourced but not all | Mineral sourcing L1, R/S | Some are recycled or scrap sourced but not all | L1, R/S | Recycled/Scrap | Excludes</t>
  </si>
  <si>
    <t>L1 | Excludes Covered Countries | CHINA | Excludes Covered Countries | L1 | L1 | Excludes Covered Countries | Excludes Covered Countries | L1</t>
  </si>
  <si>
    <t>Only purchase iTSCi tagged bag for Tantalum raw material from DRC and adjoining countries), Recycled, Scrap | Some are recycled, scrap, covered countries or DRC sourced but not all. | Some are recycled, scrap or cover countries sourced but not all. | Yichun Tantalum and Niobium Mine | Some are recycled, scrap, cover countries or DRC sourced but not all. | Not disclosed | Some are recycled, scrap or cover countries sourced but not all. | Some are recycled, scrap or cover countries sourced but not all. | Direct Sourcing : Level 1,2,3 Countries  (Only purchase iTSCi tagged bag for Tantalum raw material from DRC and adjoining countries), Recycled / Scrap;
Indirect Supplying Smelter Sourcing</t>
  </si>
  <si>
    <t>Mineral sourcing L1, L2, L3, R/S, DRC, Recycled or Scrap | Includes Covered Countries | DRC,Burundi,Rwanda | the DRC or an adjoining country(covered countirs) | Some are recycled, scrap, covered countries or DRC sourced but not all. | CHINA | Mineral sourcing L1, L2, L3, DRC, R/S | L1, L2, L3, DRC, R/S | China | Some are recycled, scrap, cover countries or DRC sourced but not all. | Not disclosed | Includes Covered Countries | the DRC or an adjoining country (covered countries). | the DRC or an adjoining country(covered countirs) | Mineral sourcing L1, L2, L3, DRC, R/S | L1, L2, L3, DRC, R/S | DRC,Burundi,Rwanda | Some are recycled, scrap or cover countries sourced but not all. | Direct Sourcing : Level 1,2,3 Countries  (Only purchase iTSCi tagged bag for Tantalum raw material from DRC and adjoining countries), Recycled / Scrap;
Indirect Supplying Smelter Sourcing</t>
  </si>
  <si>
    <t>Some are covered countries or DRC sourced but not all. | Some are cover countries or DRC sourced but not all. | Some are cover countries or DRC sourced but not all. | Some are recycled, scrap, cover countries or DRC sourced but not all. | not available | Some are cover countries or DRC sourced but not all. | Some are covered countries or DRC sourced but not all | S</t>
  </si>
  <si>
    <t>L3 | Includes Covered Countries | the DRC or an adjoining country(covered countirs) | Some are covered countries or DRC sourced but not all. | CHINA | Mineral sourcing L1,L3,DRC, not disclosed by supplier | L1, L3, DRC | Some are cover countries or DRC sourced but not all. | Includes Covered Countries | the DRC or an adjoining country (covered countries). | the DRC or an adjoining country(covered countirs) | Mineral sourcing L1,L3,DRC, not disclosed by supplier | L1, L3, DRC | Some are cover countries or DRC sourced but not all. | Some are recycled, scrap, cover countries or DRC sourced but not all. | L1, L3 | L3 | Includes Covered Countries | L1, L3, DRC | Some are covered countries or DRC sourced but not all | the DRC or an a</t>
  </si>
  <si>
    <t>Some are recycled, scrap or DRC sourced but not all | Some are recycled, scrap, cover countries or DRC sourced but not all. | Some are recycled, scrap, cover countries or DRC sourced but not all. | not available | Some are recycled, scrap, cover countries or DRC sourced but not all. | Some are recycled, scrap, covered countries or DRC sourced but not all. | Some are recycled, sc</t>
  </si>
  <si>
    <t>L1, R/S | Includes Covered Countries | the DRC or an adjoining country(covered countirs) | Some are recycled, scrap or DRC sourced but not all | CHINA | Mineral sourcing L1, DRC, R/S, not disclosed by supplier | L1, L3, DRC, R/S | DRC;Tanzania;Nigeria | Some are recycled, scrap, cover countries or DRC sourced but not all. | Includes Covered Countries | the DRC or an adjoining country (covered countries). | the DRC or an adjoining country(covered countirs) | Mineral sourcing L1, DRC, R/S, not disclosed by supplier | L1, L3, DRC, R/S | Some are recycled, scrap, cover countries or DRC sourced but not all. | L1, R/S | Includes Covered Countries | L1, L3, DRC, R/S | Some are recycled, scrap, covered countries or DRC sourced but not all. | the DRC or an adjoining country (covered countries)</t>
  </si>
  <si>
    <t>Not disclosed | information not provided by smelter | business confidential | Some are recycled, scrap, cover countries or DRC sourced but not all. | Some are recycled, scrap, covered countries or DRC sourced but not all. | From Taoxikeng Tungsten Industry Mine | Not disclosed | information not provided by smelter | Not disclosure, China | From Taoxikeng Tungsten Industry Mine | Not disclosed | Some are recycled, scrap or cover countries sourced but not all. | information not provided by smelter | Some are recycled, scrap, cover countries or DRC sourced but not all. | Some are recycled, scrap, cover countries or DRC sourced but n</t>
  </si>
  <si>
    <t>Not disclosed | Not from the "Conflict Region" - EICC-GeSi Smelter | L1, L3, DRC | Includes Covered Countries | L1, L3, R/S | DRC,Burundi,Rwanda | the DRC or an adjoining country(covered countirs) | Some are recycled, scrap, covered countries or DRC sourced but not all. | CHINA | Mineral sourcing L1, L3, DRC, R/S, China | L1, L3, DRC, R/S | Some are recycled, scrap, cover countries or DRC sourced but not all. | Not disclosed | Includes Covered Countries | Not from the "Conflict Region" - EICC-GeSi Smelter | China | the DRC or an adjoining country (covered countries). | the DRC or an adjoining country(covered countirs) | Mineral sourcing L1, L3, DRC, R/S, China | | Not disclosed | Some are recycled, scrap or cover countries sourced but not all. | Not from the "Conflict Region" - EICC-GeSi Smelter | Some are recycled, scrap, cover countries or DRC sourced but not all. | DRC,Burundi,Rwanda | L1, L3, DRC, R/S | Include</t>
  </si>
  <si>
    <t>Not disclosed | Recycled | Some are recycled or scrap sourced but not all | Some are recycled, scrap, cover countries or DRC sourced but not all. | Exotech Inc. | Recycled,scrap | Not disclosed | Some are recycled, scrap, cover countries or DRC sourced but not all. | Not disclosed | Some are recycled, scrap, cover countries or DRC sourced but not all. | not available | Recycled | Some are recycled, scrap, cover countries or DRC sourced but not all. | Some are recycled or scrap sourced but not all | Not disclosed | Rec</t>
  </si>
  <si>
    <t>Not disclosed | United States | L1, R/S | United States | Includes Covered Countries | the DRC or an adjoining country(covered countirs) | Some are recycled or scrap sourced but not all | UNITED STATES OF AMERICA | Mineral sourcing L1, R/S, not disclosed by supplier | UNITED STATES | L1, R/S | recycled,scrap | Some are recycled, scrap, cover countries or DRC sourced but not all. | L1, L2, L3, DRC, R/S | Not disclosed | Includes Covered Countries | the DRC or an adjoining country (covered countries). | the DRC or an adjoining country(covered countirs) | Mineral sourcing L1, R/S, not disclosed by supplier | L1, R/S | L1, L2, L3, DRC, R/S | Not disclosed | Some are recycled, scrap, cover countries or DRC sourced but not all. | L1, R/S | United States | Includes Covered Countries | L1, L2, L3, DRC, R/S | Some are recycled or scrap sourced but not all | Not disclosed | the DRC or an adjoining</t>
  </si>
  <si>
    <t>not available | Some are recycled, scrap or cover countries sourced but not all. | Some are recycled, scrap, cover countries or DRC sourced but not all. | Recycled or scrap | Some are recycled, scrap or cover countries sourced but not all. | Some are recycled, scrap or c</t>
  </si>
  <si>
    <t>L1,  L3, R/S | Includes Covered Countries | the DRC or an adjoining country(covered countirs) | CHINA | not available | Some are recycled, scrap or cover countries sourced but not all. | Some are recycled, scrap, cover countries or DRC sourced but not all. | L1, L3, R/S | L1,  L3, R/S | Includes Covered Countries | China | L1, L2, L3, R/S | Some are recycled, scrap or cove</t>
  </si>
  <si>
    <t>Conghua, Guangdong | Some are DRC sourced but not all | Some are recycled, scrap, cover countries or DRC sourced but not all. | Some are DRC sourced but not all. | Not disclosed | Some are recycled, scrap, cover countries or DRC sourced but not all. | Some are recycled, scrap, cover countries or DRC sourced but not all. | Some are recycled, scrap or cover countries sourced but not all. | Some are DRC sourced but not all. | Not disclosed by supplier | Some are DRC sourced but not all | Not disclosed | S</t>
  </si>
  <si>
    <t>L1, L2, L3, DRC, R/S | China | Includes Covered Countries | DRC | the DRC or an adjoining country(covered countirs) | Some are DRC sourced but not all | CHINA | Mineral sourcing L1,DRC, not disclosed by supplier | L1, DRC | Some are DRC sourced but not all. | Not disclosed | Includes Covered Countries | the DRC or an adjoining country (covered countries). | the DRC or an adjoining country(covered countirs) | Mineral sourcing L1,DRC, not disclosed by supplier | L1, DRC | DRC | Some are recycled, scrap, cover countries or DRC sourced but not all. | Some are recycled, scrap or cover countries sourced but not all. | Some are DRC sourced but not all. | DRC | L1, L2, L3, DRC, R/S | Includes Covered Countries | L1, L2, L3, DRC | DRC</t>
  </si>
  <si>
    <t>Some are recycled or scrap sourced but not all | Not disclosed | Some are recycled or scrap sourced but not all. | recycle | Some are recycled, scrap or cover countries sourced but not all. | Not disclosed | Some are recycled or scrap sourced but not all. | Some are recycled or scrap sourced but not all. | Not disclosed per LBMA | Some are recycled, scrap or cover countries sourced but not all. | Recycled, Scrap | Some are recycled or scrap sourced but not all | Not disclosed | Some are recycled or scrap sou</t>
  </si>
  <si>
    <t>R/S | Excludes Covered Countries | Includes Covered Countries | the DRC or an adjoining country(covered countirs) | Some are recycled or scrap sourced but not all | CHINA | Not disclosed | Mineral sourcing L1, R/S, not disclosed by supplier | L1, R/S | recycle | Some are recycled, scrap or cover countries sourced but not all. | L1, L2, L3, R/S | Not disclosed | Includes Covered Countries | the DRC or an adjoining country(covered countirs) | Mineral sourcing L1, R/S, not disclosed by supplier | L1, R/S | L1, L2, L3, R/S | Some are recycled or scrap sourced but not all. | Not disclosed per LBMA | Some are recycled, scrap or cover countries sourced but not all. | R/S | Excludes Covered Countries | L1, L2, R/S | Some are recycled or scrap sourced but not all | Not disclosed |</t>
  </si>
  <si>
    <t>RCOI confirmed as per CFSI</t>
  </si>
  <si>
    <t>RCOI confirmed as per CFSI | Not disclosed by supplier | not available | RCOI confirmed as per CFSI | Not disclosed by supplier</t>
  </si>
  <si>
    <t>Excludes Covered Countries | RCOI confirmed as per CFSI | Mineral sourcing L1, not disclosed by supplier | L1 | Excludes Covered Countries | Mineral sourcing L1, not disclosed by supplier | L1 | L1 | RCOI confirmed as per CFSI | Mineral sourcing L1, not disclosed by supplier</t>
  </si>
  <si>
    <t>Some are recycled or scrap sourced but not all. | RCOI confirmed as per CFSI | Recycled | Recycled | Some are recycled or scrap sourced but not all. | Some are recycled or scrap sourced but not all. | RCOI confirmed as per CFSI | Recycled | RCOI confirmed as per CFSI | Recycled</t>
  </si>
  <si>
    <t>Some are recycled or scrap sourced but not all. | Excludes Covered Countries | RCOI confirmed as per CFSI | Recycled | Mineral sourcing L1, R/S, not disclosed by supplier | L1 | L1, R/S | Recycled | Excludes Covered Countries | Some are recycled or scrap sourced but not all. | Mineral sourcing L1, R/S, not disclosed by supplier | L1 | L1, R/S | Some are recycled or scrap sourced but not all. | RCOI confirmed as per CFSI | Recycled | L1, R/S | RCOI confirmed as per CFSI | L1 | Excludes Covered Countries | Mineral sourcing L1, R/S, not disclosed by supplier | Recycled | L1, R/S</t>
  </si>
  <si>
    <t>Excludes Covered Countries | CHINA | L1 | Excludes Covered Countries | L1</t>
  </si>
  <si>
    <t>Excludes Covered Countries | CHINA</t>
  </si>
  <si>
    <t>Tin Mine in Indonesia(No Name of Tin Mine) | RCOI confirmed as per CFSI | Not disclosed per supplier | Mine name unknow; not recycled or scrap | Mine name unknow; not recycled or scrap | Not disclosed per supplier | Tin Mine in Indonesia(No Name of Tin Mine) | Not disclosed per supplier | not available | RCOI confirmed as per CFSI | Not disclosed per supplier | Mine name unknow; not recycled or scrap</t>
  </si>
  <si>
    <t>Excludes Covered Countries | Indonesia | RCOI confirmed as per CFSI | Mineral sourcing L1, not disclosed by supplier | Mine location unknow; not recycled or scrap | L1 | Mineral sourcing L1, Not disclosed by supplier | Excludes Covered Countries | Mine location unknow; not recycled or scrap | Mineral sourcing L1, not disclosed by supplier | L1 | Indonesia | L1 | RCOI confirmed as per CFSI | Excludes Covered Countries | Mineral sourcing L1, not disclosed by supplier | Mine location unknow; not recycled or scrap</t>
  </si>
  <si>
    <t>Excludes Covered Countries | INDONESIA | L1 | Excludes Covered Countries | L1</t>
  </si>
  <si>
    <t>RCOI confirmed as per CFSI | Not disclosed by supplier | Mine name unknow; not recycled or scrap | Not disclosed per supplier | PT Sukses Inti Sejahtera | Mine name unknow; not recycled or scrap | Not disclosed by supplier | RCOI confirmed per CFSI. | Not disclosed per supplier | not available | RCOI confirmed per CFSI. | RCOI confirmed as per CFSI | Not disclosed by supplier | Mine name unknow; not recycled or scrap | PT Sukses Inti Sejahtera</t>
  </si>
  <si>
    <t>Excludes Covered Countries | RCOI confirmed as per CFSI | INDONESIA | Mineral sourcing L1, Indonesia | Mine location unknow; not recycled or scrap | L1 | Indonesia | Mineral sourcing L1, Not disclosed by supplier | Bangka | Excludes Covered Countries | Mine location unknow; not recycled or scrap | Mineral sourcing L1, Indonesia | L1 | Indonesia | Excludes Covered Countries | RCOI confirmed as per CFSI | L1 | Indonesia | RCOI confirmed as per CFSI | L1 | Excludes Covered Countries | Mineral sourcing L1, Indonesia | Mine location unknow; not recycled or scrap | Bangka</t>
  </si>
  <si>
    <t>RCOI confirmed as per CFSI | Not disclosed by supplier | Mine name unknow; not recycled or scrap | Mine name unknow; not recycled or scrap | Not disclosed by supplier | RCOI confirmed as per CFSI | not available | Not disclosed by supplier | RCOI confirmed as per CFSI | Bangka Belitung | Not disclosed by supplier | Mine name unknow; not recycled or scrap</t>
  </si>
  <si>
    <t>Excludes Covered Countries | RCOI confirmed as per CFSI | INDONESIA | Mineral sourcing L1, not disclosed by supplier | Mine location unknow; not recycled or scrap | L1 | Indonesia | Mineral sourcing L1, Not disclosed by supplier | Myanmar, Cambodia, Malaysia, Kazakhstan, Portugal, Austria, Mongolia, Luxembourg, Guyana, Korea, Republic of, Brazil, Chile, Laos, Colombia, Ecuador, Argentina, Hungary, Japan, India, Canada, Belgium, Namibia, Taiwan, Peru, Ethiopia, Germany, Russian Fede | RCOI confirmed as per CFSI | L1 | Excludes Covered Countries | RCOI confirmed as per CFSI | Mineral sourcing L1, Not disclosed by supplier | Indonesia | L1 | Excludes Covered Countries | Mineral sourcing L1, not disclosed by supplier | Mine location unkno</t>
  </si>
  <si>
    <t>Not disclosed by supplier | Some are recycled or scrap sourced but not all. | Some are recycled or scrap sourced but not all | Some are recycled or scrap sourced but not all. | Not disclosed by supplier | Some are recycled or scrap sourced but not all. | Some are recycled or scrap sourced but not all | Some are recycled or scrap sourced but not all | Recycled/Scrap</t>
  </si>
  <si>
    <t>Mineral sourcing R/S, Not disclosed by supplier | Some are recycled or scrap sourced but not all. | Excludes Covered Countries | Some are recycled or scrap sourced but not all | SPAIN | Mineral sourcing L1, R/S, not disclosed by supplier | L1, R/S | Mineral sourcing L1,R/S, Not disclosed by supplier | Excludes Covered Countries | Some are recycled or scrap sourced but not all. | Mineral sourcing L1, R/S, not disclosed by supplier | L1, R/S | Some are recycled or scrap sourced but not all. | R/S | Excludes Covered Countries | L1, R/S | Some are recycled or scrap sourced but not all | Some are recycled or scrap sourced but not all. | Mineral sourcing L1,R/S, Not disclosed by supplier | Some are</t>
  </si>
  <si>
    <t>Recycled | RCOI confirmed as per CFSI | Recycled scrap material Copper Tin waste and by product from other European sources of this scrap | Recycle(Compliant Tin Smelter  (list in CFS)) | recycled | Recycled | From Minsur (San Rafael) and Scrap or Recycled | Recycle(Compliant Tin Smelter  (list in CFS)) | Metallo-Chimique N.V. | Some are recycled, scrap, cover countries or DRC sourced but not all. | recycled | Some are recycled or scrap sourced but not all | Mine name unknow; not recycled or scrap | Metallo Chimique | recycle,scrap | Direct Sourcing : Level 1 countries, Recycled / Scrap
Indirect Supplying Smelter Sourcing : Level 1 countries | Recycled scrap material Copper Tin waste and by product from other European sources of this scrap | Recycled | Metallo-Chimique N.V. | RCOI confirmed as per CFSI | Recycle(Compliant Tin Smelter  (list in CFS)) | Mine name unknow; not recycled or scrap | S | Recycled | recycled + scrap sourced | Some are recycled, scrap or cover countries sourced but not all. | BELGIUM | recycled | RCOI confirmed as per CFSI | Recycle(Compliant Tin Smelter  (list in CFS)) | Some are recycled, scrap, cover countries or DRC sou</t>
  </si>
  <si>
    <t>Recycled | RCOI confirmed as per CFSI | Recycled scrap material | Recycle(Compliant Tin Smelter  (list in CFS)) | recycled | Recycled | Mineral sourcing L1,R/S, Scrap or Recycled | Includes Covered Countries | Recycle(Compliant Tin Smelter  (list in CFS)) | L1, L3, R/S | Belgium | Mineral sourcing L1,R/S, Some are recycled or scrap sourced but not all. | Some are recycled, scrap, cover countries or DRC sourced but not all. | Not coverd countries area | recycled | the DRC or an adjoining country(covered countirs) | Some are recycled or scrap sourced but not all | BELGIUM | Mineral sourcing L1, R/S, not disclosed by supplier | Mine location unknow; not recycled or scrap | L1, R/S | recycle,scrap | Mineral sourcing L1,R/S, Scrap or Recycled | L1, L3, DRC, R/S | Recycled scrap material | Recycled | Belgium | Includes Covered Countries | RCOI confirmed as per CFSI | Recycle(Compliant Tin Smelter  (list in CFS)) | Mine location unknow; not recycled or scrap | Some are recycled, scrap, cover countries or DRC sourced | Recycled | recycled + scrap sourced | Some are recycled, scrap or cover countries sourced but not all. | BELGIUM | recycled | RCOI confirmed as per CFSI | Not coverd countries area | Recycle(Compliant Tin Smelter  (list in CFS)) | Some are recycled, scrap</t>
  </si>
  <si>
    <t>RCOI confirmed as per CFSI | Not disclosed by supplier | Mine name unknow; not recycled or scrap | Mine name unknow; not recycled or scrap | Not disclosed by supplier | not available | Not disclosed by supplier | RCOI confirmed as per CFSI | RCOI confirmed as per CFSI | Not disclosed by supplier | Mine name unknow; not recycled or scrap</t>
  </si>
  <si>
    <t>Excludes Covered Countries | RCOI confirmed as per CFSI | BRAZIL | Mineral sourcing L1, not disclosed by supplier | Mine location unknow; not recycled or scrap | L1 | Mineral sourcing L1, Not disclosed by supplier | Excludes Covered Countries | Mine location unknow; not recycled or scrap | Mineral sourcing L1, not disclosed by supplier | L1 | L1 | Excludes Covered Countries | RCOI confirmed as per CFSI | Mineral sourcing L1, Not disclosed by supplier | RCOI confirmed as per CFSI | L1 | Excludes Covered Countries | Mineral sourcing L1, not disclosed by supplier | Mine location unknow; not recyc</t>
  </si>
  <si>
    <t>Excludes Covered Countries | Not disclosed by supplier | not available | Excludes Covered Countries</t>
  </si>
  <si>
    <t>RCOI confirmed as per CFSI | Not disclosed from smelters | Not disclosed by supplier | No known country of origin | Not disclosed by supplier | Not disclosed from smelters | RCOI confirmed as per CFSI | Not disclosed by supplier</t>
  </si>
  <si>
    <t>Excludes Covered Countries | RCOI confirmed as per CFSI | INDONESIA | Not disclosed from smelters | Mineral sourcing L1, not disclosed by supplier | L1 | Indonesia | Mineral sourcing L1, Not disclosed by supplier | Excludes Covered Countries | Mineral sourcing L1, not disclosed by supplier | L1 | Not disclosed from smelters | RCOI confirmed as per CFSI | Excludes Covered Countries | L1 | L1 | Excludes Covered Countries | Mineral sourcing L1, not disclosed by supplier</t>
  </si>
  <si>
    <t>VIET NAM | not available</t>
  </si>
  <si>
    <t>RCOI confirmed as per CFSI | Not disclosed by supplier | Mine name unknow; not recycled or scrap | CV AYI JAYA | Mine name unknow; not recycled or scrap | Not disclosed by supplier | RCOI confirmed per CFSI. | not available | Not disclosed by supplier | RCOI confirmed as per CFSI | RCOI confirmed per CFSI. | RCOI confirmed as per CFSI | Not disclosed by supplier | Mine name unknow; not recycled or scrap | CV AYI JAYA</t>
  </si>
  <si>
    <t>RCOI confirmed as per CFSI | INDONESIA | Mineral sourcing L1, Indonesia | Mine location unknow; not recycled or scrap | L1 | Indonesia | Mineral sourcing L1 | Bangka | Excludes Covered Countries | Myanmar, Cambodia, Malaysia, Kazakhstan, Portugal, Austria, Mongolia, Luxembourg, Guyana, Brazil, Korea, Republic of, Chile, Laos, Ecuador, Argentina, Hungary, Japan, India, Canada, Belgium, Namibia, Taiwan, Peru, Germany, Ethiopia, Russian Federation, Si | Indonesia | L1 | RCOI confirmed as per CFSI | Mineral sourcing L1 | Indonesia | RCOI confirmed as per CFSI | L1 | Excludes Covered Countries | Mineral sourcing L1, Indonesia | Mine location unknow; not recycled or scrap | Bangka</t>
  </si>
  <si>
    <t>Not disclosed by supplier | RCOI confirmed as per CFSI | Not disclosed | Compliant Tin Smelter  (list in CFS) | Mine name unknow; not recycled or scrap | Not disclosed | Mine name unknow; not recycled or scrap | Not disclosed by supplier | Compliant Tin Smelter  (list in CFS) | Not disclosed by supplier | RCOI confirmed as per CFSI | Not disclosed | RCOI confirmed as per CFSI | Not disclosed by supplier | Mine name unknow; not recycled or scrap | Not disclosed</t>
  </si>
  <si>
    <t>Not disclosed | Mineral sourcing L1, Not disclosed by supplier | Excludes Covered Countries | RCOI confirmed as per CFSI | INDONESIA | Compliant Tin Smelter  (list in CFS) | Mineral sourcing L1, not disclosed by supplier | Mine location unknow; not recycled or scrap | L1 | Indonesia | Myanmar, Cambodia, Malaysia, Kazakhstan, Portugal, Mongolia, Austria, Luxembourg, Korea, Republic of, Guyana, Brazil, Chile, Laos, Ecuador, Colombia, Argentina, Hungary, Japan, India, Canada, Belgium, Namibia, Taiwan, Peru, Germany, Ethiopia, Russian Fede | Compliant Tin Smelter  (list in CFS) | L1 | Not disclosed | Excludes Covered Countries | RCOI confirmed as per CFSI | Mineral sourcing L1, Not disclosed by supplier | RCOI confirmed as per CFSI | L1 | Excludes Covered Countries | Mineral sourcing L1, not</t>
  </si>
  <si>
    <t>O.M. Manufacturing Philippines, Inc. | scrap | Recyled, Scrap | Some are recycled or scrap sourced but not all. | Some are recycled or scrap sourced but not all | Recycled, Scrap | RCOI confirmed as per CFSI | Mine name unknow; not recycled or scrap | RCOI confirmed as per CFSI | Recycled, Scrap | Mine name unknow; not recycled or scrap | Some are recycled or scrap sourced but not all. | Recycled or scrap | Recycler/scrap facility | Recycled, Scrap | RCOI confirmed as per CFSI | Some are recycled or scrap sourced but not all. | Recyled, Scrap | O.M. Manufacturing Philippines, Inc. | Recycled, Scrap | Some are recycled or scrap sourced but not all | Recycled or scrap | Some are recycl</t>
  </si>
  <si>
    <t>Philippines | scrap | Recyled, Scrap | Some are recycled or scrap sourced but not all. | Excludes Covered Countries | Some are recycled or scrap sourced but not all | Recycled, Scrap | PHILIPPINES | RCOI confirmed as per CFSI | Mineral sourcing L1, R/S, not disclosed by supplier | Mine location unknow; not recycled or scrap | L1, R/S | Mineral sourcing L1, R/S | Recycled/Scrap Only | R/S | RCOI confirmed as per CFSI | Excludes Covered Countries | Recycled, Scrap | Mine location unknow; not recycled or scrap | Some are recycled or scrap sourced but not all. | Mineral sourcing L1, R/S, not disclosed by supplier | L1, R/S | Recycled or scrap | | Recycled, Scrap | RCOI confirmed as per CFSI | Some are recycled or scrap sourced but not all. | R/S | Philippines | Recycled/Scrap Only | L1, R/S | Some are recycled or scrap sourced but not all | Excludes Covered Countries | Recycled, Scrap | Recycled o</t>
  </si>
  <si>
    <t>Not disclosed by supplier | RCOI confirmed as per CFSI | Not disclosed | Mine name unknow; not recycled or scrap | RCOI confirmed per CFSI. | Not disclosed | Mine name unknow; not recycled or scrap | Not disclosed by supplier | Not disclosed by supplier | RCOI confirmed as per CFSI | Not disclosed | RCOI confirmed as per CFSI | Not disclosed by supplier | Mine name unknow; not recycled or scrap | Not disclosed</t>
  </si>
  <si>
    <t>Mineral sourcing L1, Not disclosed by supplier | Excludes Covered Countries | RCOI confirmed as per CFSI | INDONESIA | Not disclosed | Mineral sourcing L1, not disclosed by supplier | Mine location unknow; not recycled or scrap | L1 | Indonesia | RCOI confirmed per CFSI. | Myanmar, Cambodia, Malaysia, Kazakhstan, Portugal, Austria, Mongolia, Luxembourg, Brazil, Guyana, Korea, Republic of, Chile, Laos, Ecuador, Colombia, Argentina, Hungary, Japan, India, Canada, Belgium, Namibia, Taiwan, Peru, Germany, Ethiopia, Russian Fede | L1 | Excludes Covered Countries | RCOI confirmed as per CFSI | Not disclosed | Mineral sourcing L1, Not disclosed by supplier | RCOI confirmed as per CFSI | L1 | Excludes Covered Countries | Mineral sourcing L1, not disclosed by supplier | Mine location u</t>
  </si>
  <si>
    <t>Confidential | RCOI confirmed as per CFSI | Not disclosed by supplier | Mine name unknow; not recycled or scrap | Mine name unknow; not recycled or scrap | Not disclosed by supplier | not available | Not disclosed by supplier | RCOI confirmed as per CFSI | RCOI confirmed as per CFSI | Not disclosed by supplier | Mine name unknow; not recycled or scrap</t>
  </si>
  <si>
    <t>Confidential | Excludes Covered Countries | RCOI confirmed as per CFSI | BRAZIL | Mineral sourcing L1, not disclosed by supplier | Mine location unknow; not recycled or scrap | L1 | Brazil | Mineral sourcing L1, Not disclosed by supplier | Excludes Covered Countries | Mine location unknow; not recycled or scrap | Mineral sourcing L1, not disclosed by supplier | L1 | L1 | Excludes Covered Countries | RCOI confirmed as per CFSI | Mineral sourcing L1, Not disclosed by supplier | RCOI confirmed as per CFSI | L1 | Excludes Covered Countries | Mineral sourcing L1, not disclosed by supplier | Mine location unknow; not recyc</t>
  </si>
  <si>
    <t>Not disclosed by supplier | Some are recycled, scrap sourced but not all. | Some are recycled or scrap sourced but not all. | Some are recycled or scrap sourced but not all | Mine name unknow; not recycled or scrap | recycle | Some are recycled or scrap sourced but not all. | Mine name unknow; not recycled or scrap | Some are recycled or scrap sourced but not all. | Some are recycled, scrap sourced but not all. | Some are recycled or scrap sourced but not all. | Some are recycled or scrap sourced but not all | Not disclosed by supplier | Some are recycled or scrap sou</t>
  </si>
  <si>
    <t>Mineral sourcing L1,R/S,  Not disclosed by supplier | Mineral sourcing L1, R/S, Not disclosed by supplier | Some are recycled or scrap sourced but not all. | Excludes Covered Countries | Some are recycled or scrap sourced but not all | BRAZIL | Mineral sourcing L1, R/S, not disclosed by supplier | Mine location unknow; not recycled or scrap | L1, R/S | recycle | Excludes Covered Countries | Some are recycled or scrap sourced but not all. | Mine location unknow; not recycled or scrap | Mineral sourcing L1, R/S, not disclosed by supplier | L1, R/S | Some are recycled or scrap sourced but not all. | L1, R/S | Excludes Covered Countries | Some are recycled or scrap sourced but not all | Some are recycled or scrap sourced but not all. | Mineral sourcing L1, R/S, Not disclosed by supplier | Some are recy</t>
  </si>
  <si>
    <t>Tambang Air Buluh | Tin Mine in Indonesia(No Name of Tin Mine) | RCOI confirmed as per CFSI | Not disclosed | Not disclosed by supplier | Mine name unknow; not recycled or scrap | Nondisclosure | Tambang Air Buluh | Mine name unknow; not recycled or scrap | Not disclosed by supplier | Tin Mine in Indonesia(No Name of Tin Mine) | Not disclosed by supplier | RCOI confirmed as per CFSI | RCOI confirmed as per CFSI | Not disclosed by supplier | Mine name unknow; not recycled or scrap | Not disclosed | Tambang Air Buluh</t>
  </si>
  <si>
    <t>Excludes Covered Countries | Desa air buluh 
Mendo Barat
Kabupaten Bangka
Bangka Belitung
INDONESIA | Indonesia | RCOI confirmed as per CFSI | INDONESIA | Not disclosed | Mineral sourcing L1, not disclosed by supplier | Mine location unknow; not recycled or scrap | L1 | Nondisclosure (except for Democratic Republic of Congo or an adjoining Country) | Mineral sourcing L1, Not disclosed by supplier | Excludes Covered Countries | Desa air buluh 
Mendo Barat
Kabupaten Bangka
Bangka Belitung
INDONESIA | Mine location unknow; not recycled or scrap | Mineral sourcing L1, not disclosed by supplier | L1 | Indonesia | Excludes Covered Countries | L1 | RCOI confirmed as per CFSI | INDONESIA | Mineral sourcing L1, Not disclosed by supplier | RCOI confirmed as per CFSI | L1 | Excludes Covered Countries | Mineral sourcing L1, not disclosed by supplier | Mine lo</t>
  </si>
  <si>
    <t>Tin | Recycled | Yunnan Tin Company Limited | Gejiu Laochang Tin Mine;
Song Shujiao Tin | Gejiu tin deposit /Yunnan Tin Company Songshujiao tin deposit | NA | 个旧老厂锡矿/松树脚锡矿 | Gejiu Laochang Tin Mine/Song Shujiao Tin | Yunnan Gejiu | NO | Yunnan Tin Company LTD | GeJiu Laohang Tin/Song Shujiao Tin | Chaina  ore (No mine name) | 松树脚矿山 | This column would be traced/certified by CFS program. | Some are recycled, scrap, cover countries or DRC sourced but not all. | Gejiu Laochang Tin Mine/ Songshu Jiao Tin Mine | Yunnan Tin Company, Ltd. | Nondisclosure | scrap | RCOI confirmed as per CFSI | No | RCOI confirmed per CFSI. | 雲南錫業股份有限公司冶煉分公司 | From Gejiu Laochang Tin Mine/Song Shujiao Tin Mine | recycle | recycling | From Yunnan Gejiu Tin Minerals | Gejiu Laochang &amp;Songshujiao Tin Ore | Yunnan Tin Company Limited | Nondisclosure | GeJiu Laohang Tin/Song Shujiao Tin | Gejiu Laochang Tin Mine/Song Shujiao Tin | Mine name unknow; not recycled or scrap | Some are recycled, scrap, cover countries or DRC s | Tin | Recycled | Yunnan Tin Company Limited | Gejiu Laochang Tin Mine;
Song Shujiao Tin | P.T TAMBANG TIMAH | YT | Nondisclosure | RCOI confirmed per CFSI. | Gejiu Laochang Tin Mine/Song Shujiao Tin | Some are recycled, scrap, cover countries or DRC sourc</t>
  </si>
  <si>
    <t>Yunnan | Recycled | CHINA | China | Includes Covered Countries | NA | 中国 | Yunnan, China | Chaina | This column would be traced/certified by CFS program. | Some are recycled, scrap, cover countries or DRC sourced but not all. | Nondisclosure | the DRC or an adjoining country(covered countirs) | scrap | Smelting road 1# | RCOI confirmed as per CFSI | RCOI confirmed per CFSI. | china | Mineral sourcing L1, China | L1 | China,Myanmar;recycle | L1, L3, DRC, R/S | China | Nondisclosure | Includes Covered Countries | Mine location unknow; not recycled or scrap | Some are recycled, scrap, cover countries or DRC sourced but not all. | CHINA | NA | the DRC or an adjoining country(covered countirs) | Mineral sourcing L1 | Yunnan | Recycled | CHINA | China | INDONESIA | Nondisclosure | RCOI confirmed per CFSI. | Some are recycled, scrap, cover countries or DRC sourced but not all. | CHINA | L1 | recvcled | china | recycled | China | Excludes Covered Countries | Nondisclosur</t>
  </si>
  <si>
    <t>Gejiu, Yunnan | recycled | yunxi | Not disclosed from smelters | Not disclosed by supplier | Mine name unknow; not recycled or scrap | Hongtupo | Dong Yubing | Recycled | RECYCLED | Gejiu, Yunnan | Recycled | Mine name unknow; not recycled or scrap | Not disclosed by supplier | Not disclosed from smelters | Gejiu, Yunnan | Recycled | Gejiu, Yunnan | Geiju Mine | Gejiu Non-Ferrous | Name of mines inquiry in progress:  recycled | RECYCLED | not available | Gejiu Industry | Geiju Mine | Gejiu Non-Ferrous | Recycled/Scrap | Not disc</t>
  </si>
  <si>
    <t>China | recycled | china | Excludes Covered Countries | CHINA | Not disclosed from smelters | Not disclosed by supplier | Mine location unknow; not recycled or scrap | China,Myanmar | yncfdyb@126.com | L1, R/S | RECYCLED BY CHINA | Excludes Covered Countries | China | Recycled | Mine location unknow; not recycled or scrap | Not disclosed by supplier | L1, R/S | Not disclosed from smelters | China | Recycled by China | China | Not disclosed | recvcled | recycled | Excludes Covered Countries | RECYCLED BY CHINA | not available | CHINA | recvcled | Recycled/Scrap | Excludes Covered Countries | Not disclosed by supp</t>
  </si>
  <si>
    <t>Ariquemes, Rodovia | See Web Site &amp; Conflcit freehttp://www.whitesolder.com.br/index.php/en | RCOI confirmed as per CFSI | From Private Mines in the Ariquemes Rondonia region of Brazil | Mine name unknow; not recycled or scrap | From Ariquemes, Rodovia | See Web Site &amp; Conflcit freehttp://www.whitesolder.com.br/index.php/en | Ariquemes, Rodovia | Mine name unknow; not recycled or scrap | Private Mines in the Ariquemes Rondonia region of Brazil | From Private Mines in the Ariquemes Rondonia region of Brazi | Ariquemes, Rodovia | RCOI confirmed as per CFSI | From Ariquemes, Rodovia | See Web Site &amp; Conflcit freehttp://www.whitesolder.com.br/index.php/en | Ariquemes, Rodovia | RCOI confirmed as per CFSI | See Web Site &amp; Conflcit freehttp://www.whitesolder.com.b</t>
  </si>
  <si>
    <t>Brazil | Excludes Covered Countries | the DRC or an adjoining country(covered countirs) | RCOI confirmed as per CFSI | BRAZIL | Mineral sourcing L1, Brazil | Mine location unknow; not recycled or scrap | L1 | Brazil | Excludes Covered Countries | Mine location unknow; not recycled or scrap | the DRC or an adjoining country(covered countirs) | Mineral sourcing L1, Brazil | L1 | Brazil | RCOI confirmed as per CFSI | L1 | L1, Ariquemes, Rodovia | Brazil | Excludes Covered Countries | RCOI confirmed as per CFSI | BRAZIL | Mineral sourcing L1, Brazil | L1 | Excludes Covered Countries | Mineral sourcing L1, Brazil | Mine location unk</t>
  </si>
  <si>
    <t>From YUNNAN TIN GROUP | not available | From YUNNAN TIN GROUP</t>
  </si>
  <si>
    <t>CHINA | Mineral sourcing L1, R/S, China | Excludes Covered Countries | L1, R/S | Mineral sourcing L1, R/S, China | L1, R/S | China | not available | Mineral sourcing L1, R/S, China | L1, R/S</t>
  </si>
  <si>
    <t>RCOI confirmed as per CFSI | Thailand | THAISARCO | Compliant Tin Smelter  (list in CFS) | Sub-Smelters in Indonesia | This column would be traced/certified by CFS program. | Indonesia | Thailand | This column would be traced/certified by CFS program. | From PT Sumber Jaya Indah | Nondisclosure | Bangka Island | recycled | Sub-Smelters in Indonesia | Some are recycled, scrap, cover countries or DRC sourced but not all. | Thaisarco | Some are recycled, scrap, covered countries or DRC sourced but not all. | Ore in Indonesia (Mine name is none) | Mine name unknow; not recycled or scrap | THAILAND | Thialand Mines &amp; Imported Cncentrates | RCOI confirmed as per CFSI | Scrap | Nondisclosure | Thailand | This column would be traced/certified by CFS program. | Thaisarco | recycled | Mine name unknow; not recycled or scrap | Some are recycled, scrap, cover countries or DRC sourced but not all. | RCOI confirmed as per CFSI | Sub-Smelters in Indonesia | Some are recycled, scrap, cover countries or DRC sourced but not all. | Bangka Island | recycled | 鉱山名開示不可能 | Nondisclosure | This column would be traced/certified by CFS program. | RCOI confirmed p</t>
  </si>
  <si>
    <t>RCOI confirmed as per CFSI | Thailand | THAILAND | Compliant Tin Smelter  (list in CFS) | Mainly Indonesia | This column would be traced/certified by CFS program. | Indonesia | Thailand | Includes Covered Countries | This column would be traced/certified by CFS program. | L1, L3, R/S | INDONESIA | Indonasia | recycled | Some are recycled, scrap, cover countries or DRC sourced but not all. | Mainly Indonesia | DRC,Burundi,Rwanda,Uganda | the DRC or an adjoining country(covered countirs) | Some are recycled, scrap, covered countries or DRC sourced but not all. | Indonesia | Mineral sourcing L1,L3,R/S, DRC ,Burundi,Rwanda,Uganda | Mine location unknow; not recycled or scrap | No | Thialand | L1, L3, DRC, R/S | Rwanda,DRC,Burundi,Nigeria | Nondisclosure (except for Democratic Republic of Congo or an adjoining Country) | Mineral sourcing L1,L3,R/S, DRC, Rwanda | RCOI confirmed as per CFSI | Thailand | INDONESIA | Thailand, DRC ­ Congo (Kinshasa), Rwanda | Includes Covered Countries | This column would be traced/certified by CFS program. | THAILAND | the DRC or an adjoining country (covered countries). | recycled | RCOI confirmed as per CFSI | Mainly Indonesia | Some are recycled, scrap, cover countries or DRC sourced but not all. | Australia, Brazil, Bolivia, China, Laos, Myanmar, Morocco, Peru, Portugal, Vietnam, Rwanda and DRC | Indonesia | recycled | オーストラリア、ブラジ</t>
  </si>
  <si>
    <t>Not disclosed by supplier | Some are recycled or scrap sourced but not all. | Some are recycled or scrap sourced but not all | Some are recycled or scrap sourced but not all. | Not disclosed by supplier | Name of mines inquiry in progress:  recycled | Some are recycled or scrap sourced but not all | Some are recycled or scrap sourced but not all. | Some are recycled or scrap sour</t>
  </si>
  <si>
    <t>Not disclosed by supplier | L1 | Some are recycled or scrap sourced but not all. | Excludes Covered Countries | Some are recycled or scrap sourced but not all | BRAZIL | Mineral sourcing L1, R/S, not disclosed by supplier | L1, R/S | Brazil | Mineral sourcing L1, R/S, Not disclosed by supplier | Excludes Covered Countries | Some are recycled or scrap sourced but not all. | Mineral sourcing L1, R/S, not disclosed by supplier | L1, R/S | Some are recycled or scrap sourced but not all. | L1 | Not disclosed | recycled | Excludes Covered Countries | L1, R/S | Some are recycled or scrap sourced but not all | Some are recycled or scrap sourced but not all. | Mineral sourcing L1, R/S, Not discl</t>
  </si>
  <si>
    <t>Not disclosed by supplier | not available | Some are recycled or scrap sourced but not all. | Recycled | Some are recycled or scrap sourced but not all | Not disclosed | Mine name unknow; not recycled or scrap | recycle,scrap | Not disclosed | Some are recycled or scrap sourced but not all. | Mine name unknow; not recycled or scrap | Recycled | Some are recycled or scrap sourced but not all. | Compliant Tin Smelter  (list in CFS) | Not disclosed by supplier | Name of mines inquiry in progress:  recycled | Some are recycled or scrap sourced but not all. | Some are recycled or scrap sou</t>
  </si>
  <si>
    <t>Not disclosed by supplier | not available | Some are recycled or scrap sourced but not all. | Excludes Covered Countries | Recycled | Some are recycled or scrap sourced but not all | TAIWAN, PROVINCE OF CHINA | Not disclosed | Mineral sourcing L1, R/S, not disclosed by supplier | Mine location unknow; not recycled or scrap | L1, R/S | recycle,scrap | Mineral sourcing L1, R/S, Not disclosed by supplier | Not disclosed | Excludes Covered Countries | Some are recycled or scrap sourced but not all. | Mine location unknow; not recycled or scrap | Mineral sourcing L1, R/S, not disclosed by supplier | L1, R/S | Recycled | Some are recycled or scrap sourced but not all. | Compliant Tin Smelter  (list in CFS) | Not disclosed by supplier | Not disclosed | recycled | Excludes Covered Countries | L1, R/S | Some are recycled or scrap sourced but not all | Some are rec</t>
  </si>
  <si>
    <t>RCOI confirmed as per CFSI | Not disclosed by supplier | Mine name unknow; not recycled or scrap | Not disclosed per supplier | Mine name unknow; not recycled or scrap | Not disclosed by supplier | Not disclosed per supplier | not available | RCOI confirmed as per CFSI | Not disclosed by supplier | Mine name unknow; not recycled or scrap</t>
  </si>
  <si>
    <t>Excludes Covered Countries | RCOI confirmed as per CFSI | Mineral sourcing L1, not disclosed by supplier | Mine location unknow; not recycled or scrap | L1 | Indonesia | Mineral sourcing L1, Not disclosed by supplier | Excludes Covered Countries | Mine location unknow; not recycled or scrap | Mineral sourcing L1, not disclosed by supplier | L1 | Excludes Covered Countries | L1 | RCOI confirmed as per CFSI | L1 | Excludes Covered Countries | Mineral sourcing L1, not disclosed by supplier | Mine location unknow; not recycled or scrap</t>
  </si>
  <si>
    <t>Pangkal Pinang, Bangka Island Indonesia | Not disclosed by supplier | Pangkal Pinang, Bangka Island Indonesia | From PT. Tinindo Inter Nusa,  Own concession | Tin Mine in Indonesia(No Name of Tin Mine) | RCOI confirmed as per CFSI | PT. Tinindo Inter Nusa,  Own concession | Mine name unknow; not recycled or scrap | PT Tinindo Inter Nusa | PT. Tinindo Inter Nusa,  Own concession | Pangkal Pinang, Bangka Island Indonesia | Mine name unknow; not recycled or scrap | From PT. Tinindo Inter Nusa,  Own concession | RCOI confirmed as per CFSI | From PT. Tinindo Inter Nusa,  Own concession | RCOI confirmed as per CFSI | Pangkal Pinang, Bangka Island Indonesia | PT. Tinindo Inter Nusa,  Own concession | From PT. Tinindo Inter Nusa,  Own concession | Mine name unknow; n</t>
  </si>
  <si>
    <t>Indonesia | Mineral sourcing L1, From Indonesia | Indonesia | L1 | Excludes Covered Countries | RCOI confirmed as per CFSI | Bangka Island, Bangka Nelitung Province | INDONESIA | Mineral sourcing L1, Bangka Island, Bangka Nelitung Province | Mine location unknow; not recycled or scrap | Mineral sourcing L1, Bangka Island, 
Bangka Nelitung Province | Bangka Island, Bangka Nelitung Province | Indonesia | Excludes Covered Countries | Mine location unknow; not recycled or scrap | Mineral sourcing L1, Bangka Island, Bangka Nelitung Province | L1 | Indonesia | RCOI confirmed as per CFSI | L1 | Excludes Covered Countries | INDONESIA,recycled | RCOI confirmed as per CFSI | Indonesia | Mineral sourcing L1, Bangka Island, 
Bangka Nelitung Province | Bangka Island, Bangka Nelitung Province | L1 | Exclude</t>
  </si>
  <si>
    <t>RCOI confirmed as per CFSI | Indonesia | Indonesia  ore (No mine name) | PT Tambang timah | PT Timah | This column would be traced/certified by CFS program. | Indonesia | Divisi Pemasaran PT Timah;
PT Tambang Timah;
PT Timah | Kundur, Singkep, Karimun Island mining operation | From Bangka, Jawa Barat, Various locations in Bangka, Belitung, Karimun, Singkep and Kundur Islands | PT. Timah | PT Timah | Tin | Compliant Tin Smelter  (list in CFS) | own concession mining areas | NA | Nondisclosure | KUNDUR ISLAND MINING AREA | This column would be traced/certified by CFS program. | recycled | Bangka &amp; Belitung Mines | Tin Mine in Indonesia (No Name of Tin Mine) | Recycled &amp; Scrap | PT Tambang Timah | From Mentok, Bangka, Beiltung Islands, Kundur, Indonesia | Mine name unknow; not recycled or scrap | PT Timah (Persero), Tbk | Bangka, Jawa Barat | PT. TIMAH Tbk | PT TIMAH (Persero) Tbk | Mentok, Bangka, Beiltung Islands, Indonesia | recycled
Bangka | Pangkal Pinang, Bangka Island Indonesia | RCOI confirmed as per CFSI | PT Tambang Timah | KUNDUR ISLAND MINING AREA | Nondisclosure | Indonesia ore (No mine name) | PT Timah | PT Timah (Persero) Tbk Mentok | Recycled &amp; Scrap | This column would be traced/ | NA | RCOI confirmed as per CFSI | Tin Mine in Indonesia (No Name of Tin Mine) | Indonesia | Recycled &amp; Scrap | recycled | 自社鉱区であり鉱山名無し | Nondisclosure | PT Tambang Timah | PT Timah | RCOI confirmed per CFSI. | Kundur, Singkep, Karimun Island mining operat</t>
  </si>
  <si>
    <t>RCOI confirmed as per CFSI | Indonesia | INDONESIA | Banka island | Indonesia | This column would be traced/certified by CFS program. | Excludes Covered Countries | Bangka and Belitung Island,
Indonesia | L1 | Banka island | Compliant Tin Smelter  (list in CFS) | NA | Indonasia | This column would be traced/certified by CFS program. | recycled | Bangka, Indonesia | Mineral sourcing L1, Indonesia | Mine location unknow; not recycled or scrap | Nondisclosure | Nondisclosure (except for Democratic Republic of Congo or an adjoining Country) | JakartanIndonesia. | Indonesia
recycled | Indonesia | RCOI confirmed as per CFSI | Bangka, Indonesia | INDONESIA | Excludes Covered Countries | This column would be traced/certified by CFS program. | recycled | Mine location unknow; not recycled or scrap | Unknow | Not DRC | Mineral sourcing L1, | NA | RCOI confirmed as per CFSI | INDONESIA | Indonesia | recycled | インドネシア | Nondisclosure (except for Democratic Republic of Congo or an adjoining Country) | Bangka, Indonesia | Bangka and Belitung Island, Indonesia | Indonesia | INDONESIA | This column</t>
  </si>
  <si>
    <t>RCOI confirmed as per CFSI | Bangka, Indonesia | Indonesia  ore (No mine name) | From Kundur, Riau Islands | TIMAH | This column would be traced/certified by CFS program. | From PT Tambang Timah, Kundur and PT Timah (Persero) Tbk | From Pangkal Pinang, Bangka Island Indonesia,Kundur, Riau Islands,Timah | TIMAH | Indonesia | From Kundur, Riau Islands, Indonesia | NA | BANGKA - BELITUNG ISLAND MINING AREA | PT TAMBANG TIMAH | This column would be traced/certified by CFS program. | PT Pimah | Kundur, Riau Islands, Indonesia | From Karimun,Kundur,Singka,Bangka,Belitung | Mine name unknow; not recycled or scrap | PT Tambang Timah | Kundur &amp; Singkep Mines | Nondisclosure | PT Timah
recycled
Bangka | Kundur, Riau Islands, Indonesia | RCOI confirmed as per CFSI | BANGKA - BELITUNG ISLAND MINING AREA | Indonesia ore (No mine name) | PT Pimah | TIMAH | From the Island of BANGKA(inland mining) with its surround sea(off shore mining). | This column would b | NA | RCOI confirmed as per CFSI | This column would be traced/certified by CFS program. | 自社鉱区であり鉱山名無し | BANGKA - BELITUNG ISLAND MINING AREA | TIMAH | RCOI confirmed per CFSI. | PT Pimah | PT.TIMAH | PT Tambang Timah | This column would be traced/certifi</t>
  </si>
  <si>
    <t>RCOI confirmed as per CFSI | Bangka, Indonesia | INDONESIA | Mineral sourcing L1, Indonesia | Indonesia | This column would be traced/certified by CFS program. | Mineral sourcing L1, Indonesia | Excludes Covered Countries | L1 | Indonesia | NA | BANGKA, INDONESIA | Indonasia | This column would be traced/certified by CFS program. | Mine location unknow; not recycled or scrap | Nondisclosure | Indonesia
recycled | Indonesia | RCOI confirmed as per CFSI | INDONESIA | Excludes Covered Countries | This column would be traced/certified by CFS program. | Mine location unknow; not recycled or scrap | Unknow | Mineral sourcing L1, Indonesia | L1 | Bangka, Indonesia | NA | RCOI confirmed as per CFSI | Indonesia | This column would be traced/certified by CFS program. | インドネシア | INDONESIA | Indonesia | Brazil;Peru | INDONESIA | This column would be traced/certified by CFS program. | Bangka Island / Indonesia | L1 | Not d</t>
  </si>
  <si>
    <t>RCOI confirmed as per CFSI | Not disclosed by supplier | Mine name unknow; not recycled or scrap | Mine name unknow; not recycled or scrap | Not disclosed by supplier | Not disclosed by supplier | RCOI confirmed as per CFSI | RCOI confirmed as per CFSI | Not disclosed by supplier | Mine name unknow; not recycled or scrap</t>
  </si>
  <si>
    <t>Not disclosed | Excludes Covered Countries | RCOI confirmed as per CFSI | INDONESIA | Mineral sourcing L1, not disclosed by supplier | Mine location unknow; not recycled or scrap | L1 | Mineral sourcing L1, Not disclosed by supplier | Excludes Covered Countries | Mine location unknow; not recycled or scrap | Mineral sourcing L1, not disclosed by supplier | L1 | Not disclosed | Excludes Covered Countries | L1 | RCOI confirmed as per CFSI | Mineral sourcing L1, Not disclosed by supplier | RCOI confirmed as per CFSI | L1 | Excludes Covered Countries | Mineral sourcing L1, not disclosed by supplier | Mine location u</t>
  </si>
  <si>
    <t>RCOI confirmed as per CFSI | Not disclosed | From Indonesia | Compliant Tin Smelter  (list in CFS) | This column would be traced/certified by CFS program. | Indonesia | From *angkal Pinnang, Bangka | *angkal Pinnang, Bangka | This column would be traced/certified by CFS program. | From Pangkal Pinnang, Bangka | Compliant Tin Smelter  (list in CFS) | Indonesia | Tin Mine in Indonesia(No Name of Tin Mine) | Mine name unknow; not recycled or scrap | PT Stanindo Inti Perkasa | Nondisclosure | *angkal Pinnang, Bangka | recycled | Pangkal Pinnang, Bangka | RCOI confirmed as per CFSI | Indonesia | Bangka - Belitung, 
Indonesia | This column would be traced/certified by CFS program. | Mine name unknow; not recycled or scrap | Unknow | From Pangkal Pinnang, Bangka | Not disclosed | RCOI confirmed as per CFSI | Tin Mine in Indonesia(No Name of Tin Mine) | Indonesia | This column would be traced/certified by CFS program. | From Pangkal Pinnang, Bangka | Bangka Belitung Province, Indonesia | From Bangka Belitung Provinc</t>
  </si>
  <si>
    <t>RCOI confirmed as per CFSI | Not disclosed | Mineral sourcing L1, Indonesia | Compliant Tin Smelter  (list in CFS) | This column would be traced/certified by CFS program. | Indonesia | Mineral sourcing L1, Indonesia | Excludes Covered Countries | This column would be traced/certified by CFS program. | L1 | Compliant Tin Smelter  (list in CFS) | Indonesia | W scrap | INDONESIA | Mine location unknow; not recycled or scrap | included in solders | Nondisclosure (except for Democratic Republic of Congo or an adjoining Country) | recycled | Indonesia | RCOI confirmed as per CFSI | Excludes Covered Countries | This column would be traced/certified by CFS program. | W scrap | Mine location unknow; not recycled or scrap | Unknow | Mineral sourcing L1, Indonesia | L1 | INDONESIA | Not disclosed | RCOI confirmed as per CFSI | Indonesia | W scrap | Indonesia | This column would be traced/certified by CFS program. | L1 | Excludes Covered Countries | RCOI confirmed as per CFSI | INDONESIA,recycled | INDONESIA | Mineral sourcing L1, Ind</t>
  </si>
  <si>
    <t>Not disclosed by supplier | From Tin Ore, mining concession in Bangka Belitung Province | RCOI confirmed as per CFSI | TIN ORE from mining concession in Bangka Belitung Province | From TIN ORE from mining concession in Bangka Belitung Province | Mine name unknow; not recycled or scrap | -- | TIN ORE from mining concession in Bangka Belitung Province | Mine name unknow; not recycled or scrap | From TIN ORE from mining concession in Bangka Belitung Province | TIN ORE from mining concession in Bangka Belitung Province | From Tin Ore, mining concession in Bangka Belitung Province | TIN ORE from mining concession in Bangka Belitung Province | RCOI confirmed as per CFSI | RCOI confirmed as per CFSI | From TIN ORE</t>
  </si>
  <si>
    <t>Mineral sourcing L1, Not disclosed by supplier | L1 | Excludes Covered Countries | RCOI confirmed as per CFSI | INDONESIA | Mineral sourcing L1, Indonesia | Mine location unknow; not recycled or scrap | Indonesia | -- | INDONESIA | Excludes Covered Countries | Mine location unknow; not recycled or scrap | Mineral sourcing L1, Indonesia | L1 | INDONESIA | L1 | Excludes Covered Countries | recycled | RCOI confirmed as per CFSI | INDONESIA | Mineral sourcing L1, Indonesia | RCOI confirmed as per CFSI | L1 | Excludes Covered Countries | Mineral sourcing L1, Indonesia | Mine location unknow; not re</t>
  </si>
  <si>
    <t>PT REFINED BANGKA TIN</t>
  </si>
  <si>
    <t>From Sungailiat, Bangka, Belitung | From Sungailiat, Bangka, Belitung | Sungailiat, Bangka, Belitung | Not disclosed by supplier | Indonesia | Nondisclosure | Indonesia  ore (No mine name) | Tin Mine in Indonesia(No Name of Tin Mine) | recycled | PT Refined Bangka Tin | RCOI confirmed as per CFSI | Sungailiat, Bangka, Belitung | Not disclosed | Compliant Tin Smelter  (list in CFS) | Mine name unknow; not recycled or scrap | INDONESIA | 不使用回收料 | Compliant Tin Smelter  (list in CFS) | Nondisclosure | Not disclosed | PT Refined Bangka Tin | Sungailiat, Bangka, Belitung | Tin Mine in Indonesia(No Name of Tin Mine) | recycled | Mine name unknow; not recycled or scrap | Not disclosed by suppl | recycled | Nondisclosure | Compliant Tin Smelter  (list in CFS) | Sungailiat, Bangka, Belitung | RCOI confirmed per CFSI. | Penyamun | Not disclosed by supplier | Nondisclosure | PT Refined Bangka Tin, PT Artha Prima Nusa Jaya, PT Bumi Hero Perkasa, PT Fo</t>
  </si>
  <si>
    <t>Mineral sourcing L1, Indonesia | Mineral sourcing L1, Indonesia | Indonesia | L1 | Indonesia | INDONESIA | Indonasia | recycled | Excludes Covered Countries | Bangka | RCOI confirmed as per CFSI | Not disclosed | Compliant Tin Smelter  (list in CFS) | Mine location unknow; not recycled or scrap | 不使用回收料 | Compliant Tin Smelter  (list in CFS) | INDONESIA | Not disclosed | Excludes Covered Countries | Bangka | Indonesia | recycled | Mine location unknow; not recycled or scrap | Mineral sourcing L1, Indonesia | L1 | INDONESIA | Indonesia | recycled | Compliant Tin Smelter  (list in CFS) | Bangka, Indonesia | INDONESIA | L1 | Excludes Covered Countries | Indonesia | INDONESIA,recycled | RCOI confirmed as per CFSI | Not disclosed | Mineral sourcing L1, Indonesia | RCOI</t>
  </si>
  <si>
    <t>Not disclosed by supplier | RCOI confirmed as per CFSI | Not disclosed | Mine name unknow; not recycled or scrap | Mine name unknow; not recycled or scrap | Not disclosed by supplier | Not disclosed by supplier | RCOI confirmed as per CFSI | RCOI confirmed as per CFSI | Not disclosed by supplier | Mine name unknow; not recycled or scrap | Not disclosed</t>
  </si>
  <si>
    <t>L1 | Excludes Covered Countries | RCOI confirmed as per CFSI | INDONESIA | Not disclosed | Mineral sourcing L1, not disclosed by supplier | Mine location unknow; not recycled or scrap | Indonesia | Mineral sourcing L1, Not disclosed by supplier | Myanmar, Cambodia, Malaysia, Kazakhstan, Portugal, Austria, Mongolia, Luxembourg, Brazil, Guyana, Korea, Republic of, Chile, Laos, Colombia, Ecuador, Argentina, Hungary, Japan, India, Canada, Belgium, Namibia, Taiwan, Peru, Germany, Ethiopia, Russian Fede | L1 | Excludes Covered Countries | RCOI confirmed as per CFSI | Mineral sourcing L1, Not disclosed by supplier | INDONESIA | RCOI confirmed as per CFSI | L1 | Excludes Covered Countries | Mineral sourcing L1, not disclosed by supplier | Mine location unkno</t>
  </si>
  <si>
    <t>Not disclosed by supplier | RCOI confirmed as per CFSI | Compliant Tin Smelter  (list in CFS) | Not disclosed | Mine name unknow; not recycled or scrap | Compliant Tin Smelter  (list in CFS) | Not disclosed | Mine name unknow; not recycled or scrap | Not disclosed by supplier | Compliant Tin Smelter  (list in CFS) | Not disclosed by supplier | RCOI confirmed as per CFSI | Not disclosed | RCOI confirmed as per CFSI | Not disclosed by supplier | Mine name unknow; not recycled or scrap | Not disclosed</t>
  </si>
  <si>
    <t>L1 | Excludes Covered Countries | RCOI confirmed as per CFSI | Compliant Tin Smelter  (list in CFS) | INDONESIA | Not disclosed | Mineral sourcing L1, not disclosed by supplier | Mine location unknow; not recycled or scrap | Indonesia | Mineral sourcing L1, Not disclosed by supplier | Compliant Tin Smelter  (list in CFS) | Myanmar, Cambodia, Malaysia, Kazakhstan, Portugal, Austria, Mongolia, Luxembourg, Brazil, Korea, Republic of, Guyana, Chile, Laos, Colombia, Ecuador, Argentina, Hungary, Japan, India, Canada, Belgium, Namibia, Taiwan | Compliant Tin Smelter  (list in CFS) | L1 | Excludes Covered Countries | RCOI confirmed as per CFSI | Not disclosed | Mineral sourcing L1, Not disclosed by supplier | RCOI confirmed as per CFSI | L1 | Excludes Covered Countries | Mineral sourcing L1, not</t>
  </si>
  <si>
    <t>From Blok Mapur-Cit, Blok Bemban Utara, Blok Kepuh Utara | RCOI confirmed as per CFSI | Blok Mapur-Cit, Blok Bemban Utara, Blok Kepuh Utara | Mine name unknow; not recycled or scrap | Kab. Bangka, Indonesia/ Kab. Bangka Tengah, Indonesia | Blok Mapur-Cit, Blok Bemban Utara, Blok Kepuh Utara | Kab. Bangka, Indonesia/ Kab. Bangka Tengah, Indonesia | Mine name unknow; not recycled or scrap | From Blok Mapur-Cit, Blok Bemban Utara, Blok Kepuh Utara | Blok Mapur-Cit, Blok Bemban Utara, Blok Kepuh Utara | RCOI confirmed per CFSI. | RCOI confirmed as per CFSI | From Blok Mapur-Cit, Blok Bemban Utara, Blok Kepuh Utara | RCOI confirmed as per CFSI | Blok Mapur-Cit, Blok Bemban Utara, Blok Kepuh Utara | RCO</t>
  </si>
  <si>
    <t>Mineral sourcing L1, Kab. Bangka, Indonesia/ Kab. Bangka Tengah, Indonesia | L1 | Excludes Covered Countries | RCOI confirmed as per CFSI | INDONESIA | Kab. Bangka, Indonesia/ Kab. Bangka Tengah, Indonesia | Mineral sourcing L1, Kab. Bangka Tengah, Indonesia | Mine location unknow; not recycled or scrap | Indonesia | Kab. Bangka, Indonesia/ Kab. Bangka Tengah, Indonesia | Indonesia | Excludes Covered Countries | Mine location unknow; not recycled or scrap | Mineral sourcing L1, Kab. Bangka Tengah, Indonesia | L1 | Kab. Bangka, Indonesia/ Kab. Bangka Tengah, Indonesia | Indonesia | RCOI confirmed per CFSI. | RCOI confirmed as per CFSI | L1 | Excludes Covered Countries | Indonesia | INDONESIA,recycled | RCOI confirmed as per CFSI | Kab. Bangka, Indonesia/ Kab. Bangka</t>
  </si>
  <si>
    <t>INDONESIA | Mine location unknow; not recycled or scrap | Excludes Covered Countries | L1 | Mine location unknow; not recycled or scrap | L1 | Not disclosed | Excludes Covered Countries | Mine location unknow; not recycled or scrap | L1</t>
  </si>
  <si>
    <t>Kepulauan Riau, Riau Islands | From Kepulauan Riau, Riau Islands | Kepulauan Riau, Riau Islands | From Kepulauan Riau, Riau Islands | RCOI confirmed as per CFSI | Mine name unknow; not recycled or scrap | Kepulauan Riau, Riau Islands | Mine name unknow; not recycled or scrap | From Kepulauan Riau, Riau Islands | Kepulauan Riau, Riau Islands | From Kepulauan Riau, Riau Islands | RCOI confirmed as per CFSI | Kepulauan Riau, Riau Islands | RCOI confirmed as per CFSI | From Kepulauan Riau, Riau Islands | Mine name unknow; not recycled or scrap</t>
  </si>
  <si>
    <t>Indonesia | Mineral sourcing L1, Indonesia | Indonesia | Mineral sourcing L1, Indonesia | Excludes Covered Countries | RCOI confirmed as per CFSI | INDONESIA | Mine location unknow; not recycled or scrap | L1 | Indonesia | Excludes Covered Countries | Mine location unknow; not recycled or scrap | Mineral sourcing L1, Indonesia | L1 | Indonesia | L1 | Indonesia, L1 | Excludes Covered Countries | Indonesia | RCOI confirmed as per CFSI | Mineral sourcing L1, Indonesia | RCOI confirmed as per CFSI | L1 | Excludes Covered Countries | Mineral sourcing L1, Indonesia | Mine location unknow; n</t>
  </si>
  <si>
    <t>Indonesia | From Indonesia | recycled | Tin Mine in Indonesia(No Name of Tin Mine) | Tin Mine in Indonesia (No Name of Tin Mine) | RCOI confirmed as per CFSI | Compliant Tin Smelter  (list in CFS) | From Bangka Belitung Province, Indonesia | Mine name unknow; not recycled or scrap | Indonesia | Tin Mine in Indonesia(No Name of Tin Mine) | Mine name unknow; not recycled or scrap | From Bangka Belitung Province, Indonesia | Tin Mine in Indonesia (No Name of Tin Mine) | Compliant Tin Smelter  (list in CFS) | Indonesia | From Bangka Belitung Province, Indonesia | Tin Mine in Indonesia(No Name of Tin Mine) | RCOI confirmed as per CFSI | Indonesia | INDONESIA | RCOI confirmed as</t>
  </si>
  <si>
    <t>Indonesia | Mineral sourcing L1, Indonesia | Indonesia | Excludes Covered Countries | recycled | INDONESIA | RCOI confirmed as per CFSI | Compliant Tin Smelter  (list in CFS) | Mineral sourcing L1, Indonesia | Mine location unknow; not recycled or scrap | L1 | Indonesia
recycled | Indonesia | Myanmar, Cambodia, Malaysia, Kazakhstan, Portugal, Austria, Mongolia, Mozambique, Luxembourg, Brazil, Guyana, Korea, Republic of, Chile, Laos, Ecuador, Colombia, Argentina, Hungary, Japan, India, Canada, Belgium, Namibia, Taiwan, Peru, Ethiopi | Indonesia | Compliant Tin Smelter  (list in CFS) | L1 | Excludes Covered Countries | Indonesia | INDONESIA | RCOI confirmed as per CFSI | Mineral sourcing L1, Indonesia | RCOI confirmed as per CFSI | L1 | Excludes Covered Countries | Mineral sourcing L1,</t>
  </si>
  <si>
    <t>RCOI confirmed as per CFSI | Not disclosed | PT Bukit Timah | Compliant Tin Smelter  (list in CFS) | This column would be traced/certified by CFS program. | Not disclosed by supplier. Smelter already CFS compliant | recycled | Pangkal Pinang, Bangka | Indonesia  ore (No mine name) | Compliant Tin Smelter  (list in CFS) | Nondisclosure | RECYCLED | This column would be traced/certified by CFS program. | PT. BBTS | From Pangkal Pinang, Bangka Island Indonesia | Mine name unknow; not recycled or scrap | recycled | Pangkal Pinang, Bangka Island Indonesia | Bangka | RCOI confirmed as per CFSI | Pangkal Pinang, Bangka Island Indonesia | Nondisclosure | PT Bukit Timah | Compliant Tin Smelter  (list in CFS) | PT. Bukit Timah | This column would be traced/certified by CFS program. | Mine name unknow; not recycled or scra | Not disclosed | RCOI confirmed as per CFSI | RECYCLED | This column would be traced/certified by CFS program. | Nondisclosure | Compliant Tin Smelter  (list in CFS) | RCOI confirmed per CFSI. | This column would be traced/certified by CFS program. | From</t>
  </si>
  <si>
    <t>RCOI confirmed as per CFSI | Not disclosed | INDONESIA | INDONESIA | This column would be traced/certified by CFS program. | Not disclosed by supplier. Smelter already CFS compliant | recycled | Indonesia | Excludes Covered Countries | Indonesia | Taoxikeng Tungsten Industry Mine | RECYCLED | This column would be traced/certified by CFS program. | Mineral sourcing L1, Indonesia | Mine location unknow; not recycled or scrap | L1 | Nondisclosure (except for Democratic Republic of Congo or an adjoining Country) | recycled | Nondisclosure | RCOI confirmed as per CFSI | Indonesia | INDONESIA | Excludes Covered Countries | Bangka and Belitung Island | This column would be traced/certified by CFS program. | Taoxikeng Tungsten Industry Mine | Mine location unknow; not recycled or scrap | Unknow | Not disclosed | RCOI confirmed as per CFSI | RECYCLED | This column would be traced/certified by CFS program. | Indonesia | Taoxikeng Tungsten Industry Mine | Nondisclosure | INDONESIA | This column would be traced/certified by CFS program. | L1 | recycle</t>
  </si>
  <si>
    <t>TIN ORE | Indonesia - Artesian | From Tine ore | RCOI confirmed as per CFSI | From TIN ORE | Mine name unknow; not recycled or scrap | Bangka,Jawa Barat | TIN ORE | Bangka,Jawa Barat | Mine name unknow; not recycled or scrap | From TIN ORE | TIN ORE | From Tine ore | From TIN ORE | RCOI confirmed as per CFSI | Bangka,Jawa Barat | TIN ORE | RCOI confirmed as per CFSI | From TIN ORE | Mine name unknow; not recycled or scrap</t>
  </si>
  <si>
    <t>INDONESIA | L1 | From AVX, a Linear Technology supplier | Mineral sourcing L1,  Indonesia | Excludes Covered Countries | RCOI confirmed as per CFSI | Mineral sourcing L1, Indonesia | Indonesia | Mine location unknow; not recycled or scrap | Indonesia - Artesian | L1 | INDONESIA | Indonesia - Artesian | Excludes Covered Countries | Indonesia | Mine location unknow; not recycled or scrap | Mineral sourcing L1, Indonesia | L1 | Indonesia | Indonesia | L1 | Excludes Covered Countries | RCOI confirmed as per CFSI | Indonesia - Artesian | INDONESIA | Mineral sourcing L1, Indonesia | RCOI confirmed as per CFSI | L1 | Excludes Covered Countries | Mineral sourcing L1, Indonesia | Mine</t>
  </si>
  <si>
    <t>BANGAKA TIN | Bangka Tin | Bangaka Tin | Tin Mine in Indonesia(No Name of Tin Mine) | RCOI confirmed as per CFSI | Domestic mine . Not recycle. | From BANGAKA TIN | Mine name unknow; not recycled or scrap | BANGAKA TIN | Domestic mine . Not recycle. | Mine name unknow; not recycled or scrap | From BANGAKA TIN | BANGAKA TIN | Tin Mine in Indonesia(No Name of Tin Mine) | RCOI confirmed as per CFSI | From Bangaka Tin | Name of mines inquiry in progress:  recycled | BANGAKA TIN | RCOI confirmed as per CFSI | Domestic mine . Not recycle. | From BANGAKA TIN | NA | Fro</t>
  </si>
  <si>
    <t>INDONESIA | Indonesia | Excludes Covered Countries | RCOI confirmed as per CFSI | China | Mineral sourcing L1, Indonesia | Mine location unknow; not recycled or scrap | L1 | INDONESIA | China | Excludes Covered Countries | Mine location unknow; not recycled or scrap | Mineral sourcing L1, Indonesia | L1 | the DRC or an adjoining country(covered countirs) | INDONESIA | Indonesia | RCOI confirmed as per CFSI | L1 | recycled | Excludes Covered Countries | INDONESIA | Indonesia | INDONESIA,recycled | RCOI confirmed as per CFSI | China | Mineral sourcing L1, Indonesia | NA | L1 | Excludes Covered Countries | Min</t>
  </si>
  <si>
    <t>Not disclosed by supplier | RCOI confirmed as per CFSI | Not disclosed | Mine name unknow; not recycled or scrap | RCOI confirmed per CFSI. | Not disclosed | Mine name unknow; not recycled or scrap | Not disclosed by supplier | Compliant Tin Smelter  (list in CFS) | Not disclosed by supplier | N.A | RCOI confirmed as per CFSI | Not disclosed | RCOI confirmed as per CFSI | Not disclosed by supplier | Mine name unknow; not recycled or scrap | Not disclosed</t>
  </si>
  <si>
    <t>L1 | Mineral sourcing L1, Not disclosed by supplier | Excludes Covered Countries | RCOI confirmed as per CFSI | INDONESIA | Not disclosed | Mineral sourcing L1, not disclosed by supplier | Mine location unknow; not recycled or scrap | Indonesia | RCOI confirmed per CFSI. | Not disclosed | Excludes Covered Countries | Mine location unknow; not recycled or scrap | Mineral sourcing L1, not disclosed by supplier | L1 | Compliant Tin Smelter  (list in CFS) | L1 | INDONESIA | Excludes Covered Countries | RCOI confirmed as per CFSI
recycled | RCOI confirmed as per CFSI | Not disclosed | Mineral sourcing L1, Not disclosed by supplier | RCOI confirmed as per CFSI | L1 | Excl</t>
  </si>
  <si>
    <t>Not disclosed by supplier | PT Artha Cipta Langgeng | RCOI confirmed as per CFSI | Compliant Tin Smelter  (list in CFS) | Mine name unknow; not recycled or scrap | Sungailiat, Bangka | Compliant Tin Smelter  (list in CFS) | PT Artha Cipta Langgeng | Mine name unknow; not recycled or scrap | Not disclosed by supplier | Sungailiat, Bangka | Compliant Tin Smelter  (list in CFS) | RCOI confirmed per CFSI. | Not disclosed by supplier | RCOI confirmed as per CFSI | RCOI confirmed per CFSI. | RCOI confirmed as per CFSI | Not disclosed by supplier | Mine name unknow; not recycled or scrap | PT Art</t>
  </si>
  <si>
    <t>Sungailiat, Bangka, Indonesia | Mineral sourcing L1, Not disclosed by supplier | Excludes Covered Countries | Sungailiat, Bangka | RCOI confirmed as per CFSI | INDONESIA | Compliant Tin Smelter  (list in CFS) | Mineral sourcing L1, not disclosed by supplier | Mine location unknow; not recycled or scrap | L1 | Indonesia | Compliant Tin Smelter  (list in CFS) | Myanmar, Cambodia, Malaysia, Kazakhstan, Portugal, Mongolia, Austria, Luxembourg, Korea, Republic of, Guyana, Brazil, Chile, Laos, Colombia, Ecuador, Argentina, Hungary, Japan, India, Canada, Belgium, Namibia, Taiwan | Compliant Tin Smelter  (list in CFS) | RCOI confirmed per CFSI. | L1 | Excludes Covered Countries | RCOI confirmed as per CFSI | Mineral sourcing L1, Not disclosed by supplier | RCOI confirmed per CFSI. | RCOI confirmed as per CFSI | L1 | Excludes Covered</t>
  </si>
  <si>
    <t>RCOI confirmed as per CFSI | Not disclosed | Bolivian Tin Belt | Compliant Tin Smelter  (list in CFS) | This column would be traced/certified by CFS program. | Not disclosed by supplier. Smelter already CFS compliant | This column would be traced/certified by CFS program. | From Bolivia  State owned &amp; Private Mines | Compliant Tin Smelter  (list in CFS) | Some are recycled or scrap sourced but not all. | Some are recycled or scrap sourced but not all | Bolivia  State owned &amp; Private Mines | From  Bolivia  State owned &amp; Private Mines | Mine name unknow; not recycled or scrap | OMSA | Nondisclosure | Bolivia  State owned &amp; Private Mines | RCOI confirmed as per CFSI | Some are recycled or scrap sourced but not all. | Oruro, Oruro, Bolivia | This column would be traced/certified by CFS program. | Mine name unknow; not recycled or scrap | Unknow | From | Not disclosed | RCOI confirmed as per CFSI | Some are recycled or scrap sourced but not all. | This column would be traced/certified by CFS program. | From Bolivia  State owned &amp; Private Mines | Some are recycled or scrap sourced but not all | Bolivia  St</t>
  </si>
  <si>
    <t>RCOI confirmed as per CFSI | Not disclosed | Bolivia | Compliant Tin Smelter  (list in CFS) | This column would be traced/certified by CFS program. | Not disclosed by supplier. Smelter already CFS compliant | Excludes Covered Countries | This column would be traced/certified by CFS program. | Mineral sourcing L1, Bolivia | Compliant Tin Smelter  (list in CFS) | L1, R/S | Jiangxi Dajichan Tungsten Industry Ltd | Some are recycled or scrap sourced but not all. | Some are recycled or scrap sourced but not all | BOLIVIA (PLURINATIONAL STATE OF) | BOLIVIA | Mineral sourcing L1, R/S, Bolivia | Mine location unknow; not recycled or scrap | Nondisclosure (except for Democratic Republic of Congo or an adjoining Country) | Mineral sourcing L1, R/S Bolivia | Bolivia | RCOI confirmed as per CFSI | Excludes Covered Countries | Some are recycled or scrap sourced but not all. | Oruro, Oruro, Bolivia | This column would be traced/certified by CFS program. | Jiangxi Dajichan Tungsten Industry Ltd | Mine location un | Not disclosed | RCOI confirmed as per CFSI | Some are recycled or scrap sourced but not all. | Jiangxi Dajichan Tungsten Industry Ltd | Bolivia | This column would be traced/certified by CFS program. | L1 | Mineral sourcing L1, Compliant Tin Smelter  (lis</t>
  </si>
  <si>
    <t>Recycled, Scrap | Recycled/Scrap | Some are recycled, scrap or cover countries sourced but not all. | Mine name unknow; not recycled or scrap | Recycled | Some are recycled, scrap or cover countries sourced but not all. | Mine name unknow; not recycled or scrap | Recycled, Scrap | Some are recycled, scrap or cover countries sourced but not all. | Some are recycled, scrap, cover countries or DRC sourced but not all. | Recycled, Scrap | not available | Some are recycled, scrap or cover countries sourced but not all. | Recycled/Scrap</t>
  </si>
  <si>
    <t>Recycled, Scrap | Recycled/Scrap Only | the DRC or an adjoining country(covered countirs) | Recycled/Scrap | Some are recycled, scrap or cover countries sourced but not all. | THAILAND | Mineral sourcing R/S | Mine location unknow; not recycled or scrap | R/S | Recycled/Scrap Only | Some are recycled, scrap or cover countries sourced but not all. | the DRC or an adjoining country (covered countries). | Mine location unknow; not recycled or scrap | Recycled, Scrap | the DRC or an adjoining country(covered countir | Some are recycled, scrap or cover countries sourced but not all. | Some are recycled, scrap, cover countries or DRC sourced but not all. | Recycled, Scrap | R/S | Not disclosed | Includes Covered Countries | L1, L3, R/S | Recycled/Scrap | L1, L3, R/S,DRC</t>
  </si>
  <si>
    <t>recycled | Recycled | RECYCLED | Recycle(Compliant Tin Smelter  (list in CFS)) | Recycled | recycled | This column would be traced/certified by CFS program. | Recycled, Scrap | Recycled/Scrap | Not disclosed | RCOI confirmed as per CFSI | Mine name unknow; not recycled or scrap | Mitsubishi Materials Corporation | recycle,scrap | Each mine in each country of origin. | Recycle(Compliant Tin Smelter  (list in CFS)) | recycled | Not disclosed | Recycled | Recycled, Scrap | Mine name unknow; not recycled or scrap | Recycled / Scrap | Recycled or scrap | BANGAKA TIN | Recycled | Recycle(Compliant Tin Smelter  (list in CFS)) | Recycled, Scrap | recycled | RCOI confirmed as per CFSI | recycled | Recyled, Scrap | Recycled | Chiyoda-ku | Recycled/Scrap | Not disclosed | Recycled, Scrap | Recycled or scrap | BANGAKA TIN | s</t>
  </si>
  <si>
    <t>recycled | Recycled | RECYCLED | Recycle(Compliant Tin Smelter  (list in CFS)) | Recycled | recycled | Recycled/Scrap Only | R/S | This column would be traced/certified by CFS program. | Recycled, Scrap | Recycled/Scrap | JAPAN | Not disclosed | Mineral sourcing R/S | RCOI confirmed as per CFSI | Mine location unknow; not recycled or scrap | recycle,scrap | Indonesia, Papua New Guinea,Australia, Argentina, Chile, Peru, Canada | Canada, Papua New Guinea, Japan, Indonesia | Recycle(Compliant Tin Smelter  (list in CFS)) | recycled | Canada, Papua New Guinea, Japan, Indonesia | Not disclosed | Recycled | Recycled/Scrap Only | Mine location unknow; not recycled or scrap | Recycled / Scrap | Recycled, Scrap | Mineral sourcing R/ | Recycled | Recycle(Compliant Tin Smelter  (list in CFS)) | Recycled, Scrap | recycled | RCOI confirmed as per CFSI | recycled | R/S | Recycled/Scrap Only | Japan | Recycled | Recycled/Scrap | Not disclosed | Recycled, Scrap | Recycled or scrap | INDONESIA</t>
  </si>
  <si>
    <t>RCOI confirmed as per CFSI | This column would be traced/certified by CFS program. | San Rafael Mine;
Minsur Tin Mine Pisco;
Recycled | Minsur | Compliant Tin Smelter  (list in CFS) | recycled | This column would be traced/certified by CFS program. | Not disclosed by supplier. Smelter already CFS compliant | San Rafael Mine;
Minsur Tin Mine Pisco;
Recycled | Minsur-Mine, Paracas, Ica | From San Rafael, Puno - Peru | Peru | Minsur-mine | Some are recycled or scrap sourced but not all. | Tin Mine located in Puno region in the eastern cordillera of the Andes | Minsur SA | Some are recycled or scrap sourced but not all | Recycled | Paracas , Ica | Mine name unknow; not recycled or scrap | San Rafael | Huanui Tin Mining and Colquiri Tin Mining | Nondisclosure | From Minsur, San Rafael, Peru | San Rafael, Puno - Peru | Minsur | San Rafael, Puno - Peru | RCOI confirmed as per CFSI | Paracas , Ica | Minsur-mine | This column would be traced/certified by CFS program. | MINSUR-MINE | Paracas, Ica, Perú | Minsur SA | San Rafael Mine | Peru | Mine name unknow; not recycled or | San Rafael Mine;
Minsur Tin Mine Pisco;
Recycled | RCOI confirmed as per CFSI | Minsur's San Rafael Mine | Tin Mine located in Puno region in the eastern cordillera of the Andes | Some are recycled or scrap sourced but not all. | San Rafel Mine Peru | Min</t>
  </si>
  <si>
    <t>RCOI confirmed as per CFSI | This column would be traced/certified by CFS program. | Peru;
Recycled | Province of Melgar in Puno Peru | Compliant Tin Smelter  (list in CFS) | recycled | This column would be traced/certified by CFS program. | Not disclosed by supplier. Smelter already CFS compliant | Peru;
Recycled | Peru | Excludes Covered Countries | PERU | Puno - Peru | L1, R/S | NORTH AMERICAN TUNGSTEN CORP.LTD | Peru | Peru-mine | Some are recycled or scrap sourced but not all. | Some are recycled or scrap sourced but not all | Mineral sourcing L1,R/S, Puno - Peru | Mine location unknow; not recycled or scrap | Bolivia | Nondisclosure (except for Democratic Republic of Congo or an adjoining Country) | Mineral sourcing L1,R/S, San Rafael, Peru | Province of Melgar in Puno Peru | Puno - Peru | RCOI confirmed as per CFSI | Peru | Peru-mine | Excludes Covered Countries | This column would be traced/certified by CFS program. | Paracas, Ica, Perú | NORTH AMERICAN TUNGSTEN CORP.LTD | Mine location unkn | Peru;
Recycled | RCOI confirmed as per CFSI | recycled + scrap sourced | Peru | Some are recycled or scrap sourced but not all. | NORTH AMERICAN TUNGSTEN CORP.LTD | Puno-Peru | This column would be traced/certified by CFS program. | RCOI confirmed per CFS</t>
  </si>
  <si>
    <t>RCOI confirmed as per CFSI | Not disclosed | Minercoa Tabboca | Compliant Tin Smelter  (list in CFS) | This column would be traced/certified by CFS program. | Not disclosed by supplier. Smelter already CFS compliant | Minercoa Tabboca | This column would be traced/certified by CFS program. | From Pitinga and Minercoa Tabboca | Pitinga Mine | Compliant Tin Smelter  (list in CFS) | From Pitinga, Minercoa Tabboca | Mineração Taboca S.A. | Pitinga | Nondisclosure | Tin Mine in Brazil | Minercoa Tabboca | RCOI confirmed as per CFSI | Pitinga Mine | Compliant Tin Smelter  (list in CFS) | Pitinga | This column would be traced/certified by CFS program. | Unknow | From Pitinga, Minercoa Tabboca | Not disclosed | RCOI confirmed as per CFSI | This column would be traced/certified by CFS program. | Compliant Tin Smelter  (list in CFS) | This column would be traced/certified by CFS program. | From Pitinga and Minercoa Tabboca | Minercoa Tabboca | Name</t>
  </si>
  <si>
    <t>RCOI confirmed as per CFSI | Not disclosed | Sao Paulo Brazil | Compliant Tin Smelter  (list in CFS) | This column would be traced/certified by CFS program. | Not disclosed by supplier. Smelter already CFS compliant | Sao Paulo Brazil | Excludes Covered Countries | This column would be traced/certified by CFS program. | Mineral sourcing L1, Amazon, Brazil | A&amp;IR MINING | Amazon, Brazil | Not coverd countries area | BRAZIL | Compliant Tin Smelter  (list in CFS) | Mineral sourcing L1, Brazil | Amazone, Brazil | Brazil | L1 | Nondisclosure (except for Democratic Republic of Congo or an adjoining Country) | Sao Paulo Brazil | RCOI confirmed as per CFSI | Amazon, Brazil | Excludes Covered Countries | Compliant Tin Smelter  (list in CFS) | Brazil | This column would be traced/certified by CFS program. | A&amp;IR MINING | Amazone, Brazil | Unknow | Mineral sourcing | Not disclosed | RCOI confirmed as per CFSI | This column would be traced/certified by CFS program. | Not coverd countries area | A&amp;IR MINING | Compliant Tin Smelter  (list in CFS) | This column would be traced/certified by CFS program. | L1 | Sao Paulo Br</t>
  </si>
  <si>
    <t>recycled | Some are recycled or scrap sourced but not all. | Some are recycled or scrap sourced but not all | Recycled, Scrap | PT Bangka Putra Karya | recycle | Recyled scrap material | Recyled scrap material | Recycled, Scrap | Some are recycled or scrap sourced but not all. | Recycled, Scrap | Not disclosed per LBMA | Some are recycled or scrap sourced but not all. | not available | Recycled, Scrap | Recycled/Scrap | Some are recycled or scrap sourced but not all | Recycled/Scrap | PT Bangka Putra Karya | Recyled scrap materia</t>
  </si>
  <si>
    <t>recycled | Some are recycled or scrap sourced but not all. | Recycled/Scrap Only | the DRC or an adjoining country(covered countirs) | Some are recycled or scrap sourced but not all | Recycled, Scrap | UNITED STATES OF AMERICA | Mineral sourcing L1, R/S, not disclosed by supplier | INDONESIA | R/S | recycle | Mineral sourcing R/S | Recycled scrap material | Excludes Covered Countries | L1, R/S | Recycled scrap material | Recycled/Scrap Only | Recycled, Scrap | Some are recycled or scrap sourced but not all. | the DRC or an adjoining country(covered countirs) | Mineral sourcing L1, R/S, not disclosed by supplier | R/S | L1, R/S | Recycled, Scrap | Not disclosed per LBMA | Some are recycled or scrap sourced but not all. | not available | Recycled/Scrap Only | R/S | Recycled/Scrap | Recycled, Scrap | Mineral sourcing R/S | Some are recycled or scrap sourced but not all | R/S | Recyc</t>
  </si>
  <si>
    <t>RCOI confirmed as per CFSI | Malaysia Smelting Corporation Berhad | NA | owened by Malaysia Smelting Corporation Berhad | Compliant Tin Smelter (list in CFS) | This column would be traced/certified by CFS program. | Rahman Hydraulic Tin Sdn. Bhd. | From Rahman Hydraulic Tin Sdn. Bhd. | From Rahman Hydraulic Tin Sdn. Bhd., some are recycled, scrap, cover countries or DRC sourced but not all. | Sn mines | RAHMAN HYDRAULIC TIN SDN BHD | Malaysia Smelting Corporation (MSC) | RECYCLED | This column would be traced/certified by CFS program. | This column would be traced/certified by CFS program | not applicable | Some are recycled, scrap, cover countries or DRC sourced but not all. | Some are recycled, scrap, covered countries or DRC sourced but not all. | recycled | Malaysia Smelting Coporation Berhad | From owened by Malaysia Smelting Corporation Berhad
From Rahman Hydraulic Tin Sdn. Bhd. | Mine name unknow; not recycled or scrap | Nondisclosure | malasysia smelting corporation Berhad | Rahman Hydraulic Tin Sdn. Bhd. | Minsur | Compliant Tin Smelter  (list in CFS) | From owened by Malaysia Smelting Corporation Berhad From Rahman Hydraulic Tin Sdn. Bhd. | RCOI confirmed as per CFSI | owened by Malaysia Smelting Corporation Berhad | Rahman Hydraulic Tin Sdn. Bhd. | Malaysia Smelting Coporation Berhad | recycled | Not disclosure, Malaysia | Rwanda and Katanga Mines | This column would be traced/certified by | owened by Malaysia Smelting Corporation Berhad | NA | RCOI confirmed as per CFSI | RECYCLED | Some are recycled, scrap, cover countries or DRC sourced but not all. | not applicable | This column would be traced/certified by CFS program | 鉱山名開示不可能 | Compli</t>
  </si>
  <si>
    <t>RCOI confirmed as per CFSI | Rwanda, DRC (15-20%) | NA | MALAYSIA | Compliant Tin Smelter (list in CFS) | This column would be traced/certified by CFS program. | Kuala Lumpur, Malaysia | Mineral sourcing L1,L2,L3,DRC,R/S, Malaysia | Includes Covered Countries | Mineral sourcing L1,L2,L3,DRC,R/S, Malaysia | Malaysia | RECYCLED | This column would be traced/certified by CFS program. | Malasia | not applicable | Some are recycled, scrap, cover countries or DRC sourced but not all. | Malaysia.Rwanda  the southern Katanga Province of the DRC that is not within the recognised conflict areas of Eastern DRC. | DRC,Burundi,Rwanda,Uganda | the DRC or an adjoining country(covered countirs) | 0 | Some are recycled, scrap, covered countries or DRC sourced but not all. | Indonesia | recycled | Penang,Malaysia, DRC ­ Congo (Kinshasa), Rwanda | Penang, Malaysia | Mineral sourcing L1,L3,DRC,R/S, Malaysia | Mine location unknow; not recycled or scrap | L1, L3, DRC, R/S | Rwanda,DRC | Nondisclosure (except for Democratic Republic of Congo or an adjoining Country) | Butterworth Malaysia | Antauta, Province of Melgar in Puno, Peru | Compliant Tin Smelter  (list in CFS) | RCOI confirmed as per CFSI | MALAYSIA | Malaysia | DRC- Congo (Kinshasa), Myanmar, Angola, Cambodia, Malaysia, Kazakhstan, Mongolia, Austria, Mozambique, Luxembourg, Guyana, Korea, Republic of, Laos, Ecuador, Colombia, Argentina, South Sudan, Hungary, Tan | MALAYSIA | NA | RCOI confirmed as per CFSI | RECYCLED | Some are recycled, scrap, cover countries or DRC sourced but not all. | not applicable | Rwanda/the southern Katanga Provinc | Malasia | インドネシア、オーストラリア、
中央アフリカ（ルワンダ共和国・コンゴ民主共和国）内鉱石（鉱山名無し） | Compliant</t>
  </si>
  <si>
    <t>China Tin Group Co., Ltd. | Guangxi Dachang Mine | Liuzhou, Guangxi Zhuang | This column would be traced/certified by CFS program. | RCOI confirmed as per CFSI | Laibin | Not disclosed | From Myanmar, Liuzhou | Mine name unknow; not recycled or scrap | recycling | From Myanmar, China, Bolivia | Not disclosed | This column would be traced/certified by CFS program. | Mine name unknow; not recycled or scrap | From Myanmar, Liuzhou | recycling | owened by Malaysia Smelting Corporation Berhad | This column would be traced/certified by CFS program. | Some are recycled or scrap sourced but not all. | Guangxi Dachang Mine | RECYCLED | recycled | Name of mines inquiry in progress:  recycled | From Myanmar, China, Bolivia | RCOI confirmed as per CFSI</t>
  </si>
  <si>
    <t>CHINA | China | This column would be traced/certified by CFS program. | Excludes Covered Countries | RCOI confirmed as per CFSI | Not disclosed | Mineral sourcing L1, China, Bolivia | Mine location unknow; not recycled or scrap | L1 | Mineral sourcing L1, China | NA | NA | Not disclosed | Excludes Covered Countries | This column would be traced/certified by CFS program. | Mine location unknow; not recycled or scrap | Mineral sourcing L1, China, Bolivia | L1 | China | MALAYSIA | This column would be traced/certified by CFS program. | Some are recycled or scrap sourced but not all. | China | RECYCLED | recycled | Excludes Covered Countries | L1 | RCOI confirmed as per CFSI | Not disclosed | MALAYSIA | Mineral sourcing L1, China |</t>
  </si>
  <si>
    <t>Mine name unknow; not recycled or scrap | not available | Mine name unknow; not recycled or scrap | not available | not available | Mine name unknow; not recycled or scrap</t>
  </si>
  <si>
    <t>Not disclosed | CHINA | Mine location unknow; not recycled or scrap | Excludes Covered Countries | L1, R/S | Mine location unknow; not recycled or scrap | L1, R/S | not available | Not disclosed | Mine location unknow; not recycled or scrap | L1, R/S</t>
  </si>
  <si>
    <t>Excludes Covered Countries | CHINA | Mine location unknow; not recycled or scrap | L1 | Excludes Covered Countries | Mine location unknow; not recycled or scrap | L1 | Not disclosed | Excludes Covered Countries | Mine location unknow; not recycled or scrap | L1</t>
  </si>
  <si>
    <t>Excludes Covered Countries | not available | Not disclosed | Excludes Covered Countries</t>
  </si>
  <si>
    <t>Yunnan Gejiu | Not DRC | Nil | Compliant Tin Smelter  (list in CFS) | Gejiu &amp; Yunnan China | Compliant Tin Smelter  (list in CFS) | Gejiu Non-Ferrous Metal Processing Co., Ltd. | NA | Concentrate Tin | RECYCLED | This column would be traced/certified by CFS program. | GeJiu,Yunnan | RCOI confirmed as per CFSI | NO | Recycled | Heraeus Ltd. Hong Kong | Various mines + recycled + scrap | From Gejiu &amp; Yunnan China, Guangxi Laibing | Mine name unknow; not recycled or scrap | Gejiu Non-Ferrous Metal Processing Co. Ltd. | Gejiu &amp; Yunnan China | From Gejiu &amp; Yunnan China | Gejiu &amp; Yunnan China | Compliant Tin Smelter  (list in CFS) | Gejiu Non-Ferrous Metal Processing Co. Ltd. | Yunnan Gejiu | Various mines + recycled + scrap | Not DRC | Concentrate Tin | This column would be traced/certified by CFS program. | Mine name unk | RECYCLED | recycled and scrap | Yunnan Gejiu | Gejiu Non-Ferrous Metal Processing Co., Ltd. | This column would be traced/certified by CFS program. | Not DRC | From Pangkal Pinang, Bangka Island Indonesia,Gejiu &amp; Yunnan China | Gejiu &amp; Yunnan China | From</t>
  </si>
  <si>
    <t>Not DRC | China | Excludes Covered Countries | NA | RECYCLED | This column would be traced/certified by CFS program. | RCOI confirmed as per CFSI | NO | Recycled | CHINA | Various mines + recycled + scrap | Mineral sourcing L1, China | Mine location unknow; not recycled or scrap | L1 | Includes Covered Countries | China | Yunnan,China | Myanmar, Cambodia, Malaysia, Kazakhstan, Portugal, Austria, Mongolia, Luxembourg, Brazil, Guyana, Korea, Republic of, Chile, Laos, Ecuador, Colombia, Argentina, Hungary, Japan, India, Canada, Belgium, Namibia, Taiwan, Peru, Germany, | RECYCLED | recycled and scrap | China | This column would be traced/certified by CFS program. | Not DRC | L1 | Excludes Covered Countries | China | recycled | RCOI confirmed as per CFSI | Various mines + recycled + scrap | Not DRC | 中国 | Mineral sourcing</t>
  </si>
  <si>
    <t>Podkarpackie, Poland | From Podkarpackie, Poland | Recyled, Scrap | Chmielów, Podkarpackie | Recyled, Scrap, Not disclosed by supplier | Some are recycled or scrap sourced but not all. | recycled | Some are recycled or scrap sourced but not all | Not disclosed | Compliant Tin Smelter  (list in CFS) | Mine name unknow; not recycled or scrap | recycle;scrap | Not disclosed by supplier | Not disclosed | Some are recycled or scrap sourced but not all. | Mine name unknow; not recycled or scrap | Podkarpackie, Poland | Some are recycled or scrap sourced but not all. | recycled | Recycled or scrap | Recyled, Scrap, Not disclosed by supplier | Some are recycled or scrap sourced but not all. | Some are recycled or scrap sourced but not all | Not disclosed | Not disclosed b</t>
  </si>
  <si>
    <t>Podkarpackie, Poland | From Podkarpackie, Poland | Recyled, Scrap | Poland | Mineral sourcing R/S, Bolivia | Some are recycled or scrap sourced but not all. | Excludes Covered Countries | recycled | Some are recycled or scrap sourced but not all | POLAND | Not disclosed | Compliant Tin Smelter  (list in CFS) | Mineral sourcing L1,R/S, not disclosed by  supplier | Mine location unknow; not recycled or scrap | L1, R/S | recycle,scrap | Mineral sourcing L1,R/S, Not disclosed by  supplier | Not disclosed | Excludes Covered Countries | Some are recycled or scrap sourced but not all. | Mine location unknow; not recycled or scrap | Mineral sourcing L1,R/S, not disclosed by  supplier | L1, R/S | Podkarpackie, Poland | Some are recycled or scrap sourced but not all. | recycled | Recycled or scrap | R/S | Not disclosed | Excludes Covered Countries | L1, R/S | recycled | Some are recycled or scrap sourced but not all | Some are recycled or scrap sourced but not all. | Min</t>
  </si>
  <si>
    <t>recycled</t>
  </si>
  <si>
    <t>Not disclosed | recycled | Excludes Covered Countries | Not disclosed | Excludes Covered Countries</t>
  </si>
  <si>
    <t>Oruro, Potosí, Bolivia | Huanumu Mine | From Oruro, Potosí, Bolivia | Bolivia  State owned &amp; Private Mines | recycled | Oruro, Oruro | This column would be traced/certified by CFS program. | RCOI confirmed as per CFSI | Bolivia  State owned &amp; Private Mines | NA. This smelter or refiner has been certified as CFSP-Compliant | From Bolivia  State owned &amp; Private Mines | Mine name unknow; not recycled or scrap | EM Vinto | Huanuni | Nondisclosure | recycled | Bolivia  State owned &amp; Private Mines | NA. This smelter or refiner has been certified as CFSP-Compliant | Mine name unknow; not recycled or scrap | From Bolivia  State owned &amp; Private Mines | Oruro, Potosí, Bolivia | Huanumu Mine | Potosi | Some are recycled, scrap, cover countries or DRC sourced but not all. | NA. This smelter or refiner has been certified as CFSP-Compliant | RCOI confirmed per CFSI. | RCOI confirmed as per CFSI | From Bolivia  State owned &amp; Private</t>
  </si>
  <si>
    <t>Oruro, Potosí, Bolivia | Oruro, Bolivia | From Oruro, Potosí, Bolivia | Bolivia | recycled | Excludes Covered Countries | This column would be traced/certified by CFS program. | Bolivia | RCOI confirmed as per CFSI | BOLIVIA (PLURINATIONAL STATE OF) | BOLIVIA | Mineral sourcing L1, Bolivia | Mine location unknow; not recycled or scrap | L1 | Nondisclosure (except for Democratic Republic of Congo or an adjoining Country) | recycled | Bolivia | Excludes Covered Countries | Mine location unknow; not recycled or scrap | Mineral sourcing L1, Bolivia | L1 | Oruro, Potosí, Bolivia | Oruro, Bolivia | BOLIVIA (PLURINATIONAL STATE OF) | Bolivia | Some are recycled, scrap, cover countries or DRC sourced but not all. | RCOI confirmed per CFSI. | RCOI confirmed as per CFSI | This column would be traced/certified by CFs program. | L1 | Excl</t>
  </si>
  <si>
    <t>recycled | Not disclosed by supplier | RCOI confirmed as per CFSI | Mine name unknow; not recycled or scrap | Huckleberry | recycled | Mine name unknow; not recycled or scrap | Not disclosed by supplier | Some are DRC sourced but not all. | recycled | Not disclosed by supplier | recycled | RCOI confirmed as per CFSI | RCOI confirmed as per CFSI | Not disclosed by supplier | Mine name unknow; not recycled or scrap</t>
  </si>
  <si>
    <t>L1 | Mineral sourcing L1, Not disclosed by supplier | Excludes Covered Countries | RCOI confirmed as per CFSI | recycled | JAPAN | Mineral sourcing L1, not disclosed by supplier | Mine location unknow; not recycled or scrap | Canada, recycled | Excludes Covered Countries | recycled | Mine location unknow; not recycled or scrap | Mineral sourcing L1, not disclosed by supplier | L1 | Some are DRC sourced but not all. | recycled | L1 | Excludes Covered Countries | Mineral sourcing L1, Not disclosed by supplier | recycled | RCOI confirmed as per CFSI | RCOI confirmed as per CFSI | L1 | Excludes Covered Countries | Mineral sourcing L1, n</t>
  </si>
  <si>
    <t>RCOI confirmed as per CFSI | Not disclosed | Indonesia  ore (No mine name) | From Tin Mine in Indonesia | Compliant Tin Smelter  (list in CFS) | This column would be traced/certified by CFS program. | Not disclosed by supplier. Info will be certified/traced by CFS program | Tin Mine in Indonesia | This column would be traced/certified by CFS program. | Indonasia ore (Nomine name) | Compliant Tin Smelter  (list in CFS) | Pangkal Pinang, Bangka Island Indonesia | From Pangkal Pinang, Bangka Island Indonesia | Mine name unknow; not recycled or scrap | Tin Mine in Indonesia | Nondisclosure | recycled | Pangkal Pinang, Bangka Island Indonesia | RCOI confirmed as per CFSI | Indonesia ore (No mine name) | Compliant Tin Smelter  (list in CFS) | Not disclosure, Indonesia | This column would be traced/certified by CFS program. | Mine name unknow; not recycled | Not disclosed | RCOI confirmed as per CFSI | Compliant Tin Smelter  (list in CFS) | This column would be traced/certified by CFS program. | From Pangkal Pinang, Bangka Island Indonesia | Tin Mine in Indonesia | Tin Mine in Indonesia(No Name of Tin Mine) |</t>
  </si>
  <si>
    <t>RCOI confirmed as per CFSI | Not disclosed | INDONESIA | Mineral sourcing L1,L3,R/S, Indonesia | INDONESIA | This column would be traced/certified by CFS program. | Not disclosed by supplier. Info will be certified/traced by CFS program | Indonesia | From AVX, a Linear Technology supplier | Excludes Covered Countries | This column would be traced/certified by CFS program. | Xianglushan Mine | Indonasia | Indonesia | Mineral sourcing L1, Indonesia | Mine location unknow; not recycled or scrap | L1 | Nondisclosure (except for Democratic Republic of Congo or an adjoining Country) | recycled | Indonesia | RCOI confirmed as per CFSI | Excludes Covered Countries | INDONESIA | This column would be traced/certified by CFS program. | Xianglushan Mine | Mine location unknow; not recycled or scrap | Unknow | Mineral sourcing L1, Indonesia | L1 | Not disclosed | RCOI confirmed as per CFSI | Indonesia | Xianglushan Mine | INDONESIA | This column would be traced/certified by CFS program. | L1 | Indonesia | Excludes Covered Countries | RCOI confirmed as per CFSI | INDONESIA | Mineral sourcing L1, Ind</t>
  </si>
  <si>
    <t>From Bangka - Belitung Isaland | Not disclosed by supplier | RCOI confirmed as per CFSI | Mine name unknow; not recycled or scrap | Mine name unknow; not recycled or scrap | Not disclosed by supplier | Not disclosed per LBMA | Not disclosed by supplier | RCOI confirmed as per CFSI | RCOI confirmed as per CFSI | Not disclosed by supplier | Mine name unknow; not recycled or scrap</t>
  </si>
  <si>
    <t>From Indonesia | - | Not disclosed by supplier | Excludes Covered Countries | RCOI confirmed as per CFSI | INDONESIA | Mineral sourcing L1, not disclosed by supplier | Mine location unknow; not recycled or scrap | L1 | Mineral sourcing L1, Not disclosed by supplier | Excludes Covered Countries | Mine location unknow; not recycled or scrap | Mineral sourcing L1, not disclosed by supplier | L1 | Not disclosed per LBMA | L1 | Not disclosed | Excludes Covered Countries | RCOI confirmed as per CFSI | Mineral sourcing L1, Not disclosed by supplier | RCOI confirmed as per CFSI | L1 | Excludes Covered Countries | Mineral sourcing L1, not disclosed by s</t>
  </si>
  <si>
    <t>Not disclosed by supplier | RCOI confirmed as per CFSI | Not disclosed | Mine name unknow; not recycled or scrap | Not disclosed | Mine name unknow; not recycled or scrap | Not disclosed by supplier | Not disclosed per LBMA | Not disclosed by supplier | RCOI confirmed as per CFSI | Not disclosed | RCOI confirmed as per CFSI | Not disclosed by supplier | Mine name unknow; not recycled or scrap | Not disclosed</t>
  </si>
  <si>
    <t>Mineral sourcing L1, Not disclosed by supplier | Excludes Covered Countries | RCOI confirmed as per CFSI | INDONESIA | Not disclosed | Mineral sourcing L1, not disclosed by supplier | Mine location unknow; not recycled or scrap | L1 | Indonesia | Myanmar, Cambodia, Malaysia, Kazakhstan, Portugal, Austria, Mongolia, Luxembourg, Guyana, Korea, Republic of, Brazil, Chile, Laos, Colombia, Ecuador, Argentina, Hungary, Japan, India, Canada, Belgium, Namibia, Taiwan, Peru, Germany, Ethiopia, Russian Fede | Not disclosed per LBMA | L1 | Not disclosed | Excludes Covered Countries | RCOI confirmed as per CFSI | Mineral sourcing L1, Not disclosed by supplier | RCOI confirmed as per CFSI | L1 | Excludes Covered Countries | Mineral sourcing L1, not disclosed by s</t>
  </si>
  <si>
    <t>Not disclosed | Excludes Covered Countries | RCOI confirmed as per CFSI | INDONESIA | Mineral sourcing L1, not disclosed by supplier | Mine location unknow; not recycled or scrap | L1 | Mineral sourcing L1, Not disclosed by supplier | Excludes Covered Countries | Mine location unknow; not recycled or scrap | Mineral sourcing L1, not disclosed by supplier | L1 | L1 | Not disclosed | Excludes Covered Countries | RCOI confirmed as per CFSI | Mineral sourcing L1, Not disclosed by supplier | RCOI confirmed as per CFSI | L1 | Excludes Covered Countries | Mineral sourcing L1, not disclosed by supplier | Mine location u</t>
  </si>
  <si>
    <t>Recycled | Recycled  Scrap from Domestic USA &amp; North American sources | Recycled | NA | Non-Disclosure / Unknown | Some are recycled or scrap sourced but not all. | Some are recycled, scrap, cover countries or DRC sourced but not all. | Some are recycled or scrap sourced but not all | Not disclosed | Mine name unknow; not recycled or scrap | recycle | Recycled | Not disclosed | Some are recycled, scrap, cover countries or DRC sourced but not all. | Mine name unknow; not recycled or scrap | Recycled or scrap | Some are recycled, scrap, cover countries or DRC sourced but not all. | Some are recycled or scrap sourced but not all. | Name of mines inquiry in progress:  recycled | Scrap or recycled | Recycled | Some are recycled or scrap sourced but not all | Not di</t>
  </si>
  <si>
    <t>Recycled | USA | Recycled | Indonesia | Non-Disclosure / Unknown | Mineral sourcing L1,R/S, Some are recycled or scrap sourced but not all. | Some are recycled, scrap, cover countries or DRC sourced but not all. | Includes Covered Countries | Not coverd countries area | the DRC or an adjoining country(covered countirs) | Some are recycled or scrap sourced but not all | UNITED STATES | UNITED STATES OF AMERICA | Not disclosed | Mineral sourcing L1, R/S, not disclosed by supplier | Mine location unknow; not recycled or scrap | L1, R/S | recycle | Mineral sourcing L1, R/S | L1, L3, DRC, R/S | Recycled | Myanmar, Cambodia, Malaysia, Kazakhstan, Portugal, Austria, Mongolia, Luxembourg, Brazil, Guyana, Korea, Republic of, Jersey, Chile, Laos, Colombia, Ecuador, Argentina, Hungary, Japan, India, Canada, Belgium, Namibia, Taiwan, Peru, Ethiopia, Ge | Some are recycled, scrap, cover countries or DRC sourced but not all. | Not coverd countries area | Recycled/Scrap | L1, R/S | recycled | Includes Covered Countries | L1, L2, L3, DRC, R/S | Not coverd countries area | Recycled | Some are recycled or scrap</t>
  </si>
  <si>
    <t>回收 | Name of mines inquiry in progress:  recycled</t>
  </si>
  <si>
    <t>回收 | China | China | recycled | Excludes Covered Countries</t>
  </si>
  <si>
    <t>Not disclosed by supplier | RCOI confirmed as per CFSI | Not disclosed | Unkown | Not disclosed | Not disclosed by supplier | Not disclosed per RJC | Not disclosed by supplier | RCOI confirmed as per CFSI | Not disclosed | recycled | RCOI confirmed as per CFSI | Not disclosed by supplier | Not disclosed</t>
  </si>
  <si>
    <t>L1 | Mineral sourcing L1, Not disclosed by supplier | Excludes Covered Countries | RCOI confirmed as per CFSI | CHINA | Not disclosed | Mineral sourcing L1, not disclosed by  supplier | Mineral sourcing L1, Not disclosed by  supplier | Not disclosed | Excludes Covered Countries | Mineral sourcing L1, not disclosed by  supplier | L1 | Not disclosed per RJC | L1 | Excludes Covered Countries | RCOI confirmed as per CFSI | Not disclosed | recycled | Mineral sourcing L1, Not disclosed by  supplier | RCOI confirmed as per CFSI | L1 | Excludes Covered Countries | Mineral sourcing L1, not dis</t>
  </si>
  <si>
    <t>Hunan Chenzhou | not available | Hunan Chenzhou | not available</t>
  </si>
  <si>
    <t>Excludes Covered Countries | CHINA | China | L1, R/S | Excludes Covered Countries | L1, R/S | China | Excludes Covered Countries | L1, R/S</t>
  </si>
  <si>
    <t>RUSSIAN FEDERATION | L1</t>
  </si>
  <si>
    <t>KOREA (REPUBLIC OF) | L1</t>
  </si>
  <si>
    <t>BRAZIL | L1</t>
  </si>
  <si>
    <t>Excludes Covered Countries | L1 | Excludes Covered Countries | L1</t>
  </si>
  <si>
    <t>Recycled/Scrap Only | PHILIPPINES</t>
  </si>
  <si>
    <t>Some are recycled or scrap sourced but not all. | Some are recycled or scrap sourced but not all | Some are recycled or scrap sourced but not all. | not available | Some are recycled or scrap sourced but not all. | Some are recycled or scrap sourced but not all | Some are recycled or scrap sourced but not all | Recycled/Scrap</t>
  </si>
  <si>
    <t>Some are recycled or scrap sourced but not all. | Excludes Covered Countries | Some are recycled or scrap sourced but not all | RUSSIAN FEDERATION | Mineral sourcing L1,R/S, not disclosed by supplier | L1, R/S | Excludes Covered Countries | Some are recycled or scrap sourced but not all. | Mineral sourcing L1,R/S, not disclosed by supplier | L1, R/S | Some are recycled or scrap sourced but not all. | L1, R/S | Excludes Covered Countries | Some are recycled or scrap sourced but not all | Some are recycled or scrap sourced but not all. | Mineral sourcing L1,R/S, Not disclosed by supplier | Some are recyc</t>
  </si>
  <si>
    <t>Jiangxi Dajishan Tungsten Industry Ltd</t>
  </si>
  <si>
    <t>China</t>
  </si>
  <si>
    <t>Some are recycled or scrap sourced but not all. | Some are recycled or scrap sourced but not all | recycle,scrap | Not disclosed | Some are recycled or scrap sourced but not all. | Some are recycled or scrap sourced but not all. | Not disclosed by supplier | Some are recycled or scrap sourced but not all | Not disclosed | Some are recycled or scrap sourced but not all. | Some are recycled or scrap sourced but not all | Recycled/Scra</t>
  </si>
  <si>
    <t>Some are recycled or scrap sourced but not all. | Excludes Covered Countries | Some are recycled or scrap sourced but not all | UNITED STATES OF AMERICA | Mineral sourcing L1,R/S, not disclosed by supplier | L1, R/S | recycle,scrap | Not disclosed | Excludes Covered Countries | Some are recycled or scrap sourced but not all. | Mineral sourcing L1,R/S, not disclosed by supplier | L1, R/S | Some are recycled or scrap sourced but not all. | Excludes Covered Countries | L1, R/S | Some are recycled or scrap sourced but not all | Not disclosed | Some are recycled or scrap sourced but not all. | Mineral sourcing L1,R/S, Not disclosed by supplier</t>
  </si>
  <si>
    <t>RCOI confirmed as per CFSI | Not disclosed by supplier | not available | Not disclosed by supplier | RCOI confirmed as per CFSI | RCOI confirmed as per CFSI | Not disclosed by supplier</t>
  </si>
  <si>
    <t>RCOI confirmed as per CFSI | CHINA | Mineral sourcing L1, not disclosed by supplier | L1 | Mineral sourcing L1, not disclosed by supplier | L1 | L1 | RCOI confirmed as per CFSI | Mineral sourcing L1, Not disclosed by supplier | RCOI confirmed as per CFSI | L1 | Mineral sourcing L1, not disclosed by supplier</t>
  </si>
  <si>
    <t>RCOI confirmed as per CFSI | Not disclosed by supplier | Not disclosed by supplier | RCOI confirmed as per CFSI | RCOI confirmed as per CFSI | Not disclosed by supplier</t>
  </si>
  <si>
    <t>- | Excludes Covered Countries | RCOI confirmed as per CFSI | CHINA | Mineral sourcing L1, not disclosed by supplier | L1 | Excludes Covered Countries | Mineral sourcing L1, not disclosed by supplier | L1 | Excludes Covered Countries | L1 | RCOI confirmed as per CFSI | Mineral sourcing L1, Not disclosed by supplier | RCOI confirmed as per CFSI | L1 | Excludes Covered Countries | Mineral sourcing L1, not disclosed by supplier</t>
  </si>
  <si>
    <t>RCOI confirmed as per CFSI | Not disclosed by supplier | Not disclosed | Not disclosed by supplier | not available | Not disclosed by supplier | RCOI confirmed as per CFSI | Not disclosed | RCOI confirmed as per CFSI | Recycled/Scrap | Not disclosed by supplier</t>
  </si>
  <si>
    <t>Excludes Covered Countries | RCOI confirmed as per CFSI | VIET NAM | Mineral sourcing L1, not disclosed by supplier | L1 | Vietnam | Not disclosed | Excludes Covered Countries | Mineral sourcing L1, not disclosed by supplier | L1 | L1 | Excludes Covered Countries | RCOI confirmed as per CFSI | Not disclosed | Mineral sourcing L1, Not disclosed by supplier | RCOI confirmed as per CFSI | L1 | Recycled/Scrap | Excludes Covered Countries | Mineral sourcing L1, not disclosed by supplier</t>
  </si>
  <si>
    <t>Some are recycled or scrap sourced but not all. | Recycled/Scrap | H.C. Starck Smelting GmbH &amp; Co.KG | recycle | Not disclosed | Mines and recycled scrap | Recycled / Scrap | Some are recycled or scrap sourced but not all. | Some are recycled or scrap sourced but not all. | not available | Not disclosed by supplier | Recycled/Scrap | Not disclosed | Some are recycled or scrap sourced but not all. | Recycled/Scrap | H.C. Starck Smelting GmbH &amp; Co.KG</t>
  </si>
  <si>
    <t>R/S | Excludes Covered Countries | Some are recycled or scrap sourced but not all. | Recycled/Scrap | GERMANY | Mineral sourcing R/S | L1, R/S | Not disclosed | Excludes Covered Countries | Australia, Bolivia, Canada, Portugal, Russia, Spain, Vietnam | Recycled / Scrap | Some are recycled or scrap sourced but not all. | Mineral sourcing R/S | R/S | L1, R/S | Some are recycled or scrap sourced but not all. | R/S | Not disclosed | Excludes Covered Countries | L1, R/S | Recycled/Scrap | Some are recycled or scrap sourced but not all. | Mineral sourcing R/S | Recycled/Scrap | R/S | Excludes Covered Countries | Mi</t>
  </si>
  <si>
    <t>Mines and recycled scrap | From Mines and recycled scrap | Some are recycled or scrap sourced but not all. | Some are recycled or scrap sourced but not all | R/S, From Talison, Noventa, Tanco, proprietary | HC Starck GmbH | recycle | Mines and recycled scrap | Some are recycled or scrap sourced but not all. | R/S, From Talison, Noventa, Tanco, proprietary | Some are recycled or scrap sourced but not all. | From Mines and recycled scrap | Various | Some are recycled or scrap sourced but not all | Mines and recycled scrap | Some are recycled or scrap sourced but not all. | Raw material is sourced from multiple</t>
  </si>
  <si>
    <t>Australia, Bolivia, Canada, Portugal, Russia, Spain | From Australia, Bolivia, Canada, Portugal, Russia, Spain | Mineral sourcing L1,R/S, Australia, Bolivia, Canada, Portugal, Russia, Spain, Vietnam | Excludes Covered Countries | Australia, Bolivia, Canada, Portugal, Russia, Spain, Vietnam | Some are recycled or scrap sourced but not all. | Not coverd countries area | Some are recycled or scrap sourced but not all | GERMANY | Mineral sourcing L1, R/S, from Australia, Bolivia, Canada, Portugal, Russia, Spain, Vietnam, Mozambique | L1, R/S | Australia, Bolivia, Canada, Portugal, Russia, Spain | Excludes Covered Countries | Some are recycled or scrap sourced but not all. | Mineral sourcing L1, R/S, from Australia, Bolivia, Canada, Portugal, Russia, Spain, Vietnam, Mozambique | L1, R/S | Not co | Some are recycled or scrap sourced but not all. | Not coverd countries area | L1, R/S | Not disclosed | Excludes Covered Countries | recycle or scrap | Not coverd countries area | Some are recycled or scrap sourced but not all | Australia, Bolivia, Canada</t>
  </si>
  <si>
    <t>Some are recycled or scrap sourced but not all. | Some are recycled or scrap sourced but not all | Some are recycled or scrap sourced but not all. | Not disclosed by supplier | Shizhuyuan Mine | Some are recycled or scrap sourced but not all. | Some are recycled or scrap sourced but not all | Some are recycled or scrap sourced but not all | Recycled/Sc</t>
  </si>
  <si>
    <t>Not disclosed | Excludes Covered Countries | Some are recycled or scrap sourced but not all. | China | Some are recycled or scrap sourced but not all | CHINA | Mineral sourcing L1, R/S, not disclosed by supplier | L1, R/S | Excludes Covered Countries | Some are recycled or scrap sourced but not all. | Mineral sourcing L1, R/S, not disclosed by supplier | L1, R/S | China | Some are recycled or scrap sourced but not all. | China | L1, R/S | Not disclosed | Excludes Covered Countries | China | Some are recycled or scrap sourced but not all | Some are recycled or scrap sourced but not all. | Mineral sourcing L1, R/S, Not discl</t>
  </si>
  <si>
    <t>VIET NAM | L1, L3, DRC</t>
  </si>
  <si>
    <t>Ganzhou Grand Metals Minerals Industry Co., Ltd. | Ganzhou Grand Sea Metals Minerals Industry  W&amp;Mo Co,.Ltd. | From Ganzhou Grand Sea Metals Minerals Industry  W&amp;Mo Co,.Ltd. | 1. Dapengshan 2. Ganzhou Grand Sea Metals Minerals Industry  W&amp;Mo Co,.Ltd. | Ganzhou Grand metals minerals Industry Co.,Ltd | From Ganzhou Grand Sea Metals Minerals Industry  W&amp;Mo Co,.Ltd. | Ganzhou Grand Sea Metals Minerals Industry  W&amp;Mo Co,.Ltd. | 1. Dapengshan 2. Ganzhou Grand Sea Metals Minerals Industry  W&amp;Mo Co,.Ltd. | Ganzhou Huaxin Tungsten Products Ltd | Dapengshan | Ganzhou Haixin Tungsten Products Ltd | Ganzhou Grand Metals Minerals Industry Co,.Ltd. | Ganzhou Grand Metals Minerals Industry Co,.Ltd.
Dapengshan | RCOI confirmed as per CFSI | Jiangxi Mine | From Ganzhou Grand Metals Minerals Industry Co,.Ltd., Dapengshan | Mine name unknow; not recycled or scrap | Ganzhou Grand Metals Minerals Industry Co,.Ltd.
Dapengshan
Ganzhou Huaxin Tungsten Products Ltd | Ganzhou Huaxin Tungsten Products Ltd | Jiangxi Mine | 1. Dapengshan 2. Ganzhou Grand Sea Metals Minerals Industry  W&amp;Mo Co,.Ltd. | Dapengshan | Ganzhou Grand Metals Minerals Industry Co,.Ltd.
Dapengshan | Ganzhou Haixin Tungsten Products Ltd | Mine name u | Ganzhou Grand Sea Metals Minerals Industry  W&amp;Mo Co,.Ltd. | Ganzhou Grand Metals Minerals Industry Co,.Ltd.
Dapengshan | Dapengshan | Ganzhou Haixin Tungsten Products Ltd | 1. Dapengshan 2. Ganzhou Grand Sea Metals Minerals Industry  W&amp;Mo Co,.Ltd. | From</t>
  </si>
  <si>
    <t>China | CHINA | From China | China | Jianxi, China | Mineral sourcing L1, China | Excludes Covered Countries | RCOI confirmed as per CFSI | Jiangxi, China | Mineral sourcing L1, China | Mine location unknow; not recycled or scrap | L1 | China | Jiangxi, China | Excludes Covered Countries | CHINA | Mine location unknow; not recycled or scrap | Mineral sourcing L1, China | L1 | CHINA | China | L1 | CHINA | Excludes Covered Countries | RCOI confirmed as per CFSI | Jiangxi, China | China | Mineral sourcing L1, Not disclosed by supplier | RCOI confirmed as per CFSI | L1 | Excludes Covered Countries | Mineral sourcing L1, China | Mi</t>
  </si>
  <si>
    <t>RCOI confirmed as per CFSI | Not disclosed by supplier | not available | Not disclosed by supplier | RCOI confirmed as per CFSI | Not disclosed by supplier</t>
  </si>
  <si>
    <t>L1 | Excludes Covered Countries | RCOI confirmed as per CFSI | CHINA | Mineral sourcing L1, not disclosed by supplier | Excludes Covered Countries | Mineral sourcing L1, not disclosed by supplier | L1 | L1 | Excludes Covered Countries | Mineral sourcing L1, Not disclosed by supplier | RCOI confirmed as per CFSI | L1 | Excludes Covered Countries | Mineral sourcing L1, not disclosed by supplier</t>
  </si>
  <si>
    <t>A&amp;IR MINING JSC | NORTH AMERICAN TUNGSTEN CORP.LTD. | From A&amp;IR MINING JSC | 1. A&amp;IR MINING
2. NORTH AMERICAN TUNGSTEN CORP.LTD | A&amp;IR MINING JSC
NORTH AMERICAN TUNGSTEN CORP.LTD. | (1) A&amp;IR MINING JSC 
(2) NORTH AMERICAN TUNSTEN COPR.LTD. | From A&amp;IR MINING JSC, NORTH AMERICAN TUNGSTEN CORP.LTD. | 1. A&amp;IR MINING
2. NORTH AMERICAN TUNGSTEN CORP.LTD | A&amp;IR MINING | NORTH AMERICAN TUNGSTEN CORP.LTD | A&amp;IR Mining JSC | Some are recycled, scrap or cover countries sourced but not all. | A&amp;IR MINING
NORTH AMERICAN TUNGSTEN CORP.LTD | Some are recycled, scrap or covered countries sourced but not all | From CIF, Kenticha, Nanping, Yichun, A&amp;IR MINING JSC, NORTH AMERICAN TUNGSTEN CORP.LTD, NingHua Xingluokeng Tungsten Mining Co., Ltd, and Scrap | NA | A&amp;IR MINING JSC, NORTH AMERICAN TUNGSTEN CORP.LTD. | A&amp;IR MINING JSC | 1. A&amp;IR MINING
2. NORTH AMERICAN TUNGSTEN CORP.LTD | NORTH AMERICAN TUNGSTEN CORP.LTD | A&amp;IR MINING | A&amp;IR MINING
NORTH AMERICAN TUNGSTEN CORP.LTD | A&amp;IR Mining JSC | Some are recycled | A&amp;IR MINING JSC | Some are recycled, scrap or cover countries sourced but not all. | NORTH AMERICAN TUNGSTEN CORP.LTD. | NA | A&amp;IR MINING
NORTH AMERICAN TUNGSTEN CORP.LTD | A&amp;IR MINING | NORTH AMERICAN TUNGSTEN CORP.LTD | A&amp;IR Mining JSC | 1. A&amp;IR MINING</t>
  </si>
  <si>
    <t>Russia | Canada | Mineral sourcing L1, L3, R/S, Russia | Russia, Canada | Russia
Canada | Russia | Includes Covered Countries | L1, L3, R/S | Russia, Canada | Canada
Russia | Some are recycled, scrap or cover countries sourced but not all. | Burundi,Rwanda | the DRC or an adjoining country(covered countirs) | Some are recycled, scrap or covered countries sourced but not all | CHINA | Mineral sourcing L1, L3, R/S, Brazil, Ethiopia, China, Russia, Canada, Scrap | Georgia | Russia, Canada | Russia | Includes Covered Countries | Canada | the DRC or an adjoining country (covered countries). | Some are recycled, scrap or cover countries sourced but not all. | the DRC or an adjoining country(covered countirs) | Mineral sourcing | Russia | Some are recycled, scrap or cover countries sourced but not all. | Russia, Canada | Canada | CHINA | Burundi,Rwanda | L1, L3, R/S | Australia, Bolivia, Brazil, Canada, Columbia, USA, Mexico, Nigeria, Russia, Spain, Thailand, Vietnam | Includes Co</t>
  </si>
  <si>
    <t>RCOI confirmed as per CFSI | Not disclosed per supplier | Not disclosed per supplier | not available | RCOI confirmed as per CFSI | Not disclosed per supplier</t>
  </si>
  <si>
    <t>Excludes Covered Countries | RCOI confirmed as per CFSI | CHINA | Mineral sourcing L1, not disclosed by supplier | L1 | Excludes Covered Countries | Mineral sourcing L1, not disclosed by supplier | L1 | Excludes Covered Countries | L1 | not available | RCOI confirmed as per CFSI | L1 | Excludes Covered Countries | Mineral sourcing L1, not disclosed by supplier</t>
  </si>
  <si>
    <t>RCOI confirmed as per CFSI | Not disclosed by supplier | Not disclosed by supplier | RCOI confirmed as per CFSI</t>
  </si>
  <si>
    <t>Excludes Covered Countries | RCOI confirmed as per CFSI | CHINA | Mineral sourcing L1, not disclosed by supplier | L1 | Excludes Covered Countries | Mineral sourcing L1, not disclosed by supplier | L1 | Excludes Covered Countries | L1 | Mineral sourcing L1, Not disclosed by supplier | RCOI confirmed as per CFSI | L1 | Excludes Covered Countries | Mineral sourcing L1, not disclosed by supplier</t>
  </si>
  <si>
    <t>RCOI confirmed as per CFSI | Not disclosed by supplier | Domestic mine. Not recycle. | Not disclosed by supplier | RCOI confirmed as per CFSI | Not disclosed by supplier</t>
  </si>
  <si>
    <t>Not disclosed | Excludes Covered Countries | RCOI confirmed as per CFSI | CHINA | Mineral sourcing L1, not disclosed by supplier | L1 | Excludes Covered Countries | Mineral sourcing L1, not disclosed by supplier | L1 | L1 | Not disclosed | Excludes Covered Countries | Mineral sourcing L1, Not disclosed by supplier | RCOI confirmed as per CFSI | L1 | Excludes Covered Countries | Mineral sourcing L1, not disclosed by supplier</t>
  </si>
  <si>
    <t>recycled | RCOI confirmed as per CFSI | Not disclosed by supplier | not available | Not disclosed per supplier | RCOI confirmed as per CFSI | Not disclosed by supplier</t>
  </si>
  <si>
    <t>- | recycled | Excludes Covered Countries | RCOI confirmed as per CFSI | CHINA | Mineral sourcing L1, not disclosed by supplier | L1 | Excludes Covered Countries | Mineral sourcing L1, not disclosed by supplier | L1 | Excludes Covered Countries | L1, R/S | L1 | not available | RCOI confirmed as per CFSI | L1 | Excludes Covered Countries | Mineral sourcing L1, not disclosed by supplier</t>
  </si>
  <si>
    <t>Some are recycled or scrap sourced but not all. | Some are recycled or scrap sourced but not all | 1. A&amp;IR MINING
2. NORTH AMERICAN TUNGSTEN CORP.LTD | Some are recycled or scrap sourced but not all. | not available | Some are recycled or scrap sourced but not all. | Some are recycled or scrap sourced but not all | Recycled/Scrap</t>
  </si>
  <si>
    <t>Some are recycled or scrap sourced but not all. | Some are recycled or scrap sourced but not all | CHINA | Mineral sourcing L1,R/S, not disclosed by supplier | L1, R/S | Some are recycled or scrap sourced but not all. | Mineral sourcing L1,R/S, not disclosed by supplier | L1, R/S | Russia, Canada | Some are recycled or scrap sourced but not all. | L1, R/S | Some are recycled or scrap sourced but not all | Recycled/Scrap | Mineral sourcing L1,R/S, not disclosed by supplier</t>
  </si>
  <si>
    <t>Not disclosed | Not disclosed | Excludes Covered Countries</t>
  </si>
  <si>
    <t>RCOI confirmed as per CFSI | Not disclosed by supplier | Not disclosed by supplier | Luokeng Tungsten Mine, Ning Hua Xingluokeng Tungsten Mining Co.,Ltd, Luoyang Yulu Mining Co.,Ltd, Zijin Mining Co.,Ltd, Xinxhou Mining Co.,Ltd, Xianglushan Mine, Ninghua Hangluoken Co., Ltd., | Not disclosed per supplier | not available | RCOI confirmed as per CFSI | Not disclosed by supplier</t>
  </si>
  <si>
    <t>Not disclosed | Excludes Covered Countries | the DRC or an adjoining country(covered countirs) | RCOI confirmed as per CFSI | CHINA | Mineral sourcing L1, not disclosed by supplier | L1 | Excludes Covered Countries | the DRC or an adjoining country(covered countirs) | Mineral sourcing L1, not disclosed by supplier | L1 | Not disclosed | Excludes Covered Countries | L1 | not available | RCOI confirmed as per CFSI | L1 | Excludes Covered Countries | Mineral sourcing L1, not disclosed by supplier</t>
  </si>
  <si>
    <t>Ninghua Xingluokeng Tungsten Mining Co., Ltd. | NingHua Xingluokeng Tungsten Mining Co., Ltd. | From NinHua Xingluokeng Tungsten Mining Co.,Ltd; Luoyang Yulu Mining Co.,Ltd | 1. Luokeng Mine
2. Luoyang Yulu Mining Co.,Ltd
3. Ninghua Hangluoken Co., Ltd.
4. Ninghua Xing, Luo Keng  Tungsten Mining Co. Ltd.
5. Xianglushan Mine
6. Xinxhou Mining Co.,Ltd
7. Zijin Mining Co.,Ltd | 1) NingHua Xingluokeng Tungsten Mining Co. Ltd.;
2) | Luokeng Tungsten Mine | NingHua XingLuoKeng Tungsten Mining Co., Ltd | NinHua Xingluokeng Tungsten Mining Co.,Ltd;
 Luoyang Yulu Mining Co.,Ltd | Ninghua Hangluoken Co., Ltd. | Business Confidential | Ninghua Xing, Luo Keng  Tungsten Mining Co. Ltd. | From 1. Luokeng Mine 2. Luoyang Yulu Mining Co.,Ltd 3. Ninghua Hangluoken Co., Ltd. 4. Ninghua Xing, Luo Keng  Tungsten Mining Co. Ltd. 5. Xianglushan Mine 6. Xinxhou Mining Co.,Ltd 7. Zijin Mining Co.,Ltd | 1. Luokeng Mine
2. Luoyang Yulu Mining Co.,Ltd
3. Ninghua Hangluoken Co., Ltd.
4. Ninghua Xing, Luo Keng  Tungsten Mining Co. Ltd.
5. Xianglushan Mine
6. Xinxhou Mining Co.,Ltd
7. Zijin Mining Co.,Ltd | NinHua Xingluokeng Tungsten Mining Co.,Ltd; Luoyang Yulu Mining Co.,Ltd | Ning Hua Xingluokeng Tungsten Mining Co.,Ltd | Luoyang Yulu Mining Co.,Ltd | Zijin Mining Co.,Ltd | NingHua Xingluokeng Tungsten Mining Co. Ltd.
Luoyang Yulu Mining Co., Ltd.
Zijin Mining Group Co., Ltd.
Xinzhou Mining Co., Ltd.
Xianglushan Mine 
A&amp;IR MINING JSC
NORTH AMERICAN TUNSTEN COPR.LTD. | Xinxhou Mining Co.,Ltd | Xianglushan Mine | Some are recycled or scrap sourced but not all. | Ninghua Hangluoken Co., Ltd.
Luoyang Yulu Mining Co.,Ltd
Zijin Mining Co.,Ltd
Xinxhou Mining Co.,Ltd
Xianglushan Mine | Recycled &amp; Scrap | NingHua Xingluokend Tungsten Mining Co. Ltd | Some are recycled or scrap sourced but not all | Domestic &amp; overseas mine. Recycle scrap. | NINGHUA XINGLUOKENG TUNGSTEN MINING CO., LTD | Recycled and From 1. Luokeng Mine 2. Luoyang Yulu Mining Co.,Ltd 3. Ninghua Hangluoken Co., Ltd. 4. Ninghua Xing, Luo Keng  Tungsten Mining Co. Ltd. 5. Xianglushan Mine 6. Xinxhou Mining Co.,Ltd 7. Zijin Mining Co.,Ltd | Mine name unknow; not recycled or scrap | Xiamen Tungsten Co., Ltd | recycle,scrap | Ning Hua Xingluokeng Tungsten Mining Co.,Ltd, Luoyang Yulu Mining Co.,Ltd, Zijin Mining Co.,Ltd, Xinxhou Mining Co.,Ltd, Xianglushan Mine | NinHua Xingluokeng Tungsten Mining Co.,Ltd; Luoyang Yulu Mining Co.,Ltd | Ning Hua Xingluokeng Tungsten Mining Co.,Ltd, Luoyang Yulu Mining Co.,Ltd, Zijin Mining Co.,Ltd, Xinxhou Mining Co.,Ltd, Xianglushan Mine | NingHua XingLuoKeng Tungsten Mining Co., | Some are recycled or scrap sourced but not all. | NingHua XingLuoKeng Tungsten Mining Co., Ltd | Recycled &amp; Scrap | Ninghua Hangluoken Co., Ltd.
Luoyang Yulu Mining Co.,Ltd
Zijin Mining Co.,Ltd
Xinxhou Mining Co.,Ltd
Xianglushan Mine | Ninghua Hangluoken</t>
  </si>
  <si>
    <t>CHINA | China | Mineral sourcing L1, R/S, China | China | 1.China
2 China
3.China
4.China | Excludes Covered Countries | Russia | L1, R/S | NingHua Xingluokeng Tungsten Mining Co. Ltd.
Luoyang Yulu Mining Co., Ltd.
Zijin Mining Group Co., Ltd.
Xinzhou Mining Co., Ltd.
Xianglushan Mine 
A&amp;IR MINING JSC
NORTH AMERICAN TUNSTEN COPR.LTD. | China
China
China
China
China
Russia
Canada | CHINA
CANADA
THAILAND
RUSSIA | Some are recycled or scrap sourced but not all. | Bangka, Indonesia
CHINA | China,Russia,Canada | the DRC or an adjoining country(covered countirs) | Some are recycled or scrap sourced but not all | P.R. of China, Canada for mine. P.R. of China for scrap. | Mineral sourcing L1, R/S, Indonesia and China | Mine location unknow; not recycled or scrap | China;recycle,scrap | China | CHINA | Excludes Covered Countries | Bangka, Indonesia
CHINA | Mine location unknow; not recycled or scrap | Some are recycled or scrap sourced but not all. | the DRC or an adjoining country(covered countirs) | China
China
China
China
China
Russia | Some are recycled or scrap sourced but not all. | China | CHINA | Bangka, Indonesia
CHINA | China,Russia,Canada | China | Russia | Canada | L1, R/S | Excludes Covered Countries | CHINA | China,Russia,Canada | Some are recycled or scrap sourced but not all</t>
  </si>
  <si>
    <t>Not disclosed by supplier | recycled | Some are recycled, scrap, cover countries or DRC sourced but not all. | Some are recycled, scrap, covered countries or DRC sourced but not all. | Some are recycled, scrap or cover countries sourced but not all. | Not disclosed | Some are recycled, scrap, cover countries or DRC sourced but not all. | Some are recycled, scrap or cover countries sourced but not all. | Some are recycled, scrap or cover countries sourced but not all. | Some are recycled, scrap, cover countries or DRC sourced but not all. | Some are recycled, scrap or cover countries sourced but not all. | Some are recycled, scrap or covered countries sou</t>
  </si>
  <si>
    <t>Not disclosed by supplier | L1, L3, R/S | recycled | Some are recycled, scrap, cover countries or DRC sourced but not all. | Includes Covered Countries | the DRC or an adjoining country(covered countirs) | Some are recycled, scrap, covered countries or DRC sourced but not all. | AUSTRIA | Mineral sourcing L1, L3, DRC, R/S, Not disclosed by supplier | L1, L3, DRC, R/S | Austria;Rwanda | Not disclosed | Includes Covered Countries | the DRC or an adjoining country (covered countries). | Some are recycled, scrap, cover countries or DRC sourced but not all. | the DRC or an adjoining country(covered countirs) | Mineral sourcing L1, L3, DRC, R | Some are recycled, scrap or cover countries sourced but not all. | Some are recycled, scrap, cover countries or DRC sourced but not all. | L1, L3, R/S | Includes Covered Countries | Some are recycled, scrap or covered countries sourced but not all | Not d</t>
  </si>
  <si>
    <t>Some are cover countries sourced but not all. | Some are covered countries sourced but not all. | Some are cover countries sourced but not all. | Not disclosed per supplier | Some are cover countries sourced but not all. | Some are covered countries sourced but not all. | Recycled/Scrap</t>
  </si>
  <si>
    <t>Some are cover countries sourced but not all. | the DRC or an adjoining country(covered countirs) | Some are covered countries sourced but not all. | VIET NAM | Mineral sourcing L1,L3, not disclosed by supplier | L1, L3 | the DRC or an adjoining country (covered countries). | Some are cover countries sourced but not all. | the DRC or an adjoining country(covered countirs) | Mineral sourcing L1,L3, not disclosed by supplier | L1, L3 | Some are cover countries sourced but not all. | L1, L3 | Some are cover countries sourced but not all. | the DRC or an adjoining country (covered countries). | Some are covered countries sourced but not all. | L1, L3 | Recycled/Scrap | Mineral sourcing L1</t>
  </si>
  <si>
    <t>Recycled scrap | Some are recycled or scrap sourced but not all. | RCOI confirmed as per CFSI | recycle,scrap | Some are recycled or scrap sourced but not all. | Not disclosed by supplier | Some are recycled or scrap sourced but not all. | RCOI confirmed as per CFSI | RCOI confirmed as per CFSI</t>
  </si>
  <si>
    <t>Some are recycled or scrap sourced but not all. | Excludes Covered Countries | RCOI confirmed as per CFSI | VIET NAM | Mineral sourcing L1, not disclosed by supplier | L1 | Vietnam,Cambodia,Thailand,Australia;recycle,scrap | L1, R/S | Excludes Covered Countries | Some are recycled or scrap sourced but not all. | Mineral sourcing L1, not disclosed by supplier | L1 | L1, R/S | Some are recycled or scrap sourced but not all. | L1 | Excludes Covered Countries | L1, R/S | RCOI confirmed as per CFSI | Some are recycled or scrap sourced but not all. | Mineral sourcing L1, Not disclosed by supplier | RCOI confirmed as per CFSI | L1 |</t>
  </si>
  <si>
    <t>Not disclosed by supplier | recycled | Some are recycled or scrap sourced but not all. | Some are recycled or scrap sourced but not all | Some are recycled or scrap sourced but not all. | not available | Scrap or Recycled | Some are recycled or scrap sourced but not all. | Scrap or Recycled | Some are recycled or scrap sourced but not all | Recycled/Scrap</t>
  </si>
  <si>
    <t>Not disclosed by supplier | recycled | Some are recycled or scrap sourced but not all. | Some are recycled or scrap sourced but not all | UNITED STATES OF AMERICA | UNITED STATES | Mineral sourcing L1,R/S, not disclosed by supplier | L1, R/S | Some are recycled or scrap sourced but not all. | Mineral sourcing L1,R/S, not disclosed by supplier | L1, R/S | Some are recycled or scrap sourced but not all. | L1 | Scrap or Recycled | L1, RS | L1, R/S | Scrap or Recycled | Some are recycled or scrap sourced but not all | L1, R/S | Recycled/Scrap | Mineral sourcing L1,R/S, not disclosed by supplier</t>
  </si>
  <si>
    <t>Domestic mine. Not.recycle. | Domestic mine. Not, recycle. | Domestic mine. Not recycled | Domestic mine. Not recycle. | From Province of Mines -  Ganzhou, Jiangxi | Jiangxi Dajichan Tungsten Industry Ltd | Domestic mine . Not recycle. | From Jiangxi Dajichan Tungsten Industry Ltd | Jiangxi Dajichan Tungsten Industry Ltd | Jiangxi Dajishan Tungsten Industry Ltd | Ganzhou
Jiangxi Dajichan Tungsten Industry Ltd | RCOI confirmed as per CFSI | From Ganzhou, Jiangxi Dajichan Tungsten Industry Ltd | Ganzhou Huaxing Tungsten Products Co., Ltd. | Ganzhou, Jiangxi Dajichan Tungsten Industry Ltd | Province of Mines - Ganzhou, Jiangxi | Jiangxi Dajichan Tungsten Industry Ltd | Domestic mine. Not, recycle. | Domestic mine. Not recycle | Ganzhou
Jiangxi Dajichan Tungsten Industry Ltd | Domestic mine . Not recycle. | From Ganzhou, Jiangxi Dajichan Tungsten Industry Ltd | Province of Mines - | Domestic mine. Not recycled | Jiangxi Dajichan Tungsten Industry Ltd | Ganzhou
Jiangxi Dajichan Tungsten Industry Ltd | Domestic mine . Not recycle. | From Province of Mines -  Ganzhou, Jiangxi Dajichan Tungsten Industry Ltd | Domestic mine | P.R. of Chin | Domestic mine . Not recycle.</t>
  </si>
  <si>
    <t>China | CHINA | Mineral sourcing L1, China | Excludes Covered Countries | L1 | Domestic mine . Not recycle. | Jiangxi, China | RCOI confirmed as per CFSI | P.R. of China | P.R. of China. | China | Excludes Covered Countries | Jiangxi, China | P.R. of China | P.R. of China. | Mineral sourcing L1, China | L1 | CHINA | China | Jiangxi, China | China | L1 | L1, Jiangxi, China | Excludes Covered Countries | RCOI confirmed as per CFSI | Mineral sourcing L1, from China | Domestic mine . Not recycle. | RCOI confirmed as per CFSI | L1 | Excludes Covered Countries | Mi</t>
  </si>
  <si>
    <t>scrap | Some are recycled or scrap sourced but not all. | Some are recycled or scrap sourced but not all | From Beralt Tin &amp; Wolfram (Portugal) SA | Japan New Metals Co., Ltd. | recycle,scrap | Beralt Tin &amp; Wolfram (Portugal) SA | scrap | Some are recycled or scrap sourced but not all. | From Beralt Tin &amp; Wolfram (Portugal) SA | Some are recycled or scrap sourced but not all. | Same as above nine mines | scrap | Not disclosed by supplier | scrap | Some are recycled or scrap sourced but not all | Some are recycled or scrap sourced but not all. | From Beralt Tin &amp; Wolfram (Portugal</t>
  </si>
  <si>
    <t>scrap | Excludes Covered Countries | L1, R/S | Some are recycled or scrap sourced but not all. | Some are recycled or scrap sourced but not all | JAPAN | Mineral sourcing L1,R/S, Portugal | recycle,scrap | Portugal | scrap | Excludes Covered Countries | Some are recycled or scrap sourced but not all. | Mineral sourcing L1,R/S, Portugal | L1, R/S | Some are recycled or scrap sourced but not all. | scrap | China/Russia/Canada | L1, R/S | Not disclosed | Excludes Covered Countries | Some are recycled or scrap sourced but not all | scrap | Some are recycled or scrap sourced but not all. | Mineral sourc</t>
  </si>
  <si>
    <t>Chun-chang Non-ferrous Smelting &amp; Concentrating Co., Ltd. | ①Jiangxi　Minmetals　non-ferrous　Pioneer　Metals　Corporation　　　　　　　　　　　　　　　　　　②Hunan　Chunchang　Nonferrous　Metals　Co.,Ltd | From Chun-chang Non-ferrous Smelting &amp; Concentrating Co., Ltd. | 1. Jiangxi Minmetals non-ferrous Pioneer Metals Corporation 2. Hunan Chunchang Nonferrous Metals Co.,Ltd | From Jiangxi Minmetals Nonferrous Pioneer Metals Corporation, From Hunan Chunchang Nonferrous Metals Co.,Ltd | 1. Jiangxi Minmetals non-ferrous Pioneer Metals Corporation
2. Hunan Chunchang Nonferrous Metals Co.,Ltd | 1. Jiangxi Minmetals non-ferrous Pioneer Metals Corporation 2. Hunan Chunchang Nonferrous Metals Co.,Ltd | Jiangxi　Minmetals　non-ferrous　Pioneer　Metals　Corporation, Hunan　Chunchang　Nonferrous　Metals　Co.,Ltd | RCOI confirmed as per CFSI | Jiangxi Minmetals non-ferrous Pioneer Metals Corporation Chun-chang Non-ferrous Smelting &amp; concentrating Co.,Ltd. | From 1. Jiangxi Minmetals non-ferrous Pioneer Metals Corporation
2. Hunan Chunchang Nonferrous Metals Co.,Ltd | Mine name unknow; not recycled or scrap | From 1. Jiangxi Minmetals non-ferrous Pioneer Metals Corporation 2. Hunan Chunchang Nonferrous Metals Co.,Ltd | Jiangxi Minmetals non-ferrous Pioneer Metals Corporation Chun-chang Non-ferrous Smelting &amp; concentrating Co.,Ltd. | ①Jiangxi　Minmetals　non-ferrous　Pioneer　Metals　Corporation　　　　　　　　　　　　　　　　　　②Hunan　Chunchang　Nonferrous　Metals　Co.,Ltd | 1. Jiangxi Minmetal | 1. Jiangxi Minmetals non-ferrous Pioneer Metals Corporation
2. Hunan Chunchang Nonferrous Metals Co.,Ltd | Jiangxi　Minmetals　non-ferrous　Pioneer　Metals　Corporation, Hunan　Chunchang　Nonferrous　Metals　Co.,Ltd | ①Jiangxi　Minmetals　non-ferrous　Pioneer　Metals</t>
  </si>
  <si>
    <t>CHINA | Mineral sourcing L1, China | China | Mineral sourcing L1, China | Excludes Covered Countries | China | RCOI confirmed as per CFSI | Mine location unknow; not recycled or scrap | L1 | CHINA | Excludes Covered Countries | China | Mine location unknow; not recycled or scrap | Mineral sourcing L1, China | L1 | China | CHINA | L1 | L1, CHINA | CHINA | Excludes Covered Countries | China | RCOI confirmed as per CFSI | Mineral sourcing L1, from China | RCOI confirmed as per CFSI | L1 | Excludes Covered Countries | Mineral sourcing L1, China | Mine location unknow;</t>
  </si>
  <si>
    <t>Not disclosed by supplier | RCOI confirmed as per CFSI | Recycled, Scrap | Not disclosed by supplier | RCOI confirmed as per CFSI</t>
  </si>
  <si>
    <t>Not disclosed by supplier | Excludes Covered Countries | RCOI confirmed as per CFSI | CHINA | Mineral sourcing L1, not disclosed by supplier | L1 | China | Excludes Covered Countries | Mineral sourcing L1, not disclosed by supplier | L1 | Recycled, Scrap | Excludes Covered Countries | L1 | Mineral sourcing L1, Not disclosed by supplier | RCOI confirmed as per CFSI | L1 | Excludes Covered Countries | Mineral sourcing L1, not disclosed by supplier</t>
  </si>
  <si>
    <t>Various mines | not disclosed | From Various mines | Some are recycled or scrap sourced but not all. | Towanda, Pennsylvania | Confidential information | Some are recycled or scrap sourced but not all. | Some are recycled or scrap sourced but not all | Recycled | Towanda | Ganzhou Grand Sea W&amp;Mo Group Co. Ltd. (Compliant W Smelter  (list in CFS)) | From Cantung-North American Tungsten Corp. | Global Tungsten &amp; Powders Corp. | scrap | Towanda | Confidential information | Some are recycled or scrap sourced but not all. | From Cantung-North American Tungsten Corp. | Recycled | Various mines | not disclosed | Some are recycled or scrap sourced but not all. | Ganzhou Grand Sea W&amp;Mo Group Co. Ltd. (Compliant W Smelter  (list in CFS)) | Confidential information | Some are recycled or scrap sourced but not all, from Various mines | Some are recycle</t>
  </si>
  <si>
    <t>Spain and Portugal | Canada, Peru, Spain, Portugal &amp; Boliva | Mineral sourcing L1, R/S, Canada, Peru, Spain, Portugal, Bolivia | Some are recycled or scrap sourced but not all. | United States | Excludes Covered Countries | Confidential information | USA | Some are recycled or scrap sourced but not all. | Not coverd countries area | Some are recycled or scrap sourced but not all | UNITED STATES | UNITED STATES OF AMERICA | Canada, Peru, Spain, Portugal &amp; Boliva|Pennsylvia, USA | China(Compliant W Smelter  (list in CFS)) | L1, R/S | USA,scrap. No sourcing from conflict areas | China | Canada, Peru, Spain, Portugal &amp; Boliva|Pennsylvia, USA | Excludes Covered Countries | Confidential information | Some are recycled or scrap sourced but not all. | Mineral sourcing L1, R/S, Canada, Peru, Spain, Portugal, Bolivia | L1, R/S | Not coverd coun | Canada, Peru, Spain, Portugal &amp; Boliva | Some are recycled or scrap sourced but not all. | China(Compliant W Smelter  (list in CFS)) | Confidential information | USA | Not coverd countries area | L1, R/S | L1, R/S, Canada, Peru, Spain, Portugal &amp; Boliva |</t>
  </si>
  <si>
    <t>Not disclosed by supplier | Some are recycled or scrap sourced but not all. | RCOI confirmed as per CFSI | RCOI confirmed per CFSI. | Some are recycled or scrap sourced but not all. | RCOI confirmed per CFSI. | Some are recycled or scrap sourced but not all. | not available | Some are recycled or scrap sourced but not all. | RCOI confirmed as per CFSI | RCOI confirmed as per CFSI | RCOI confirmed per CFSI.</t>
  </si>
  <si>
    <t>Not disclosed by supplier | L1 | Some are recycled or scrap sourced but not all. | Excludes Covered Countries | RCOI confirmed as per CFSI | CHINA | Mineral sourcing L1, R/S, not disclosed by supplier | L1, R/S | Excludes Covered Countries | Some are recycled or scrap sourced but not all. | Mineral sourcing L1, R/S, not disclosed by supplier | L1 | L1, R/S | Some are recycled or scrap sourced but not all. | L1 | Excludes Covered Countries | L1, R/S | RCOI confirmed as per CFSI | Some are recycled or scrap sourced but not all. | Mineral sourcing L1, Not disclosed by supplier | RCOI confirmed as per CFSI | L1 |</t>
  </si>
  <si>
    <t>Domestic mine. Not.recycle. | Domestic mine. Not, recycle. | Domestic mine. Not recycle. | Domestic mine. Not, recycle. | Taoxikeng tungsten mine, Xinanzi tungsten and tin mine, Shilei tungsten mine, Tianjingwo tungsten mine | Taoxikeng Tungsten Industry Mine | From Taoxikeng Tungsten Industry Mine | Domestic mine . Not recycle. | Taoxikeng Tungsten Mine | RCOI confirmed as per CFSI | Chongyi Zhangyuan Tungsten Co Ltd | Taoxikeng, Xinanzi, Shilei, Tianjingw | Taoxikeng Tungsten Industry Mine | Domestic mine. Not, recycle. | Domestic mine. Not recycle | Domestic mine . Not recycle. | From Taoxikeng Tungsten Industry Mine | Taoxikeng Tungsten Industry Mine | Taoxikeng Tungsten Mine | Domestic mine. Not recycle. | From Taoxikeng Tungsten Industry Mine | Domestic mine. | (1) NingHua Xingluokeng Tungsten Mining Co. Ltd.
(2) Luokeng Mine
Luoyang Yulu Mining Co., Ltd.
(3) Zijin M</t>
  </si>
  <si>
    <t>China | Excludes Covered Countries | L1 | Domestic mine . Not recycle. | RCOI confirmed as per CFSI | P.R. of China. | CHINA | Mineral sourcing L1, from China | China | Excludes Covered Countries | P.R. of China. | Mineral sourcing L1, from China | L1 | China | China | L1 | Not disclosed | (1)~(6): China
(7): Russia
(8): Canada | Excludes Covered Countries | RCOI confirmed as per CFSI | Mineral sourcing L1, from China | Domestic mine . Not recycle. | (1)~(6): China
(7): Russia
(8): Canada | RCOI confirme</t>
  </si>
  <si>
    <t>Not disclosed by supplier | RCOI confirmed as per CFSI | Not disclosed per LBMA | Not disclosed by supplier | RCOI confirmed as per CFSI | Not disclosed by supplier | RCOI confirmed as per CFSI</t>
  </si>
  <si>
    <t>From China | Excludes Covered Countries | RCOI confirmed as per CFSI | CHINA | Mineral sourcing L1, not disclosed by  supplier | L1 | Excludes Covered Countries | Mineral sourcing L1, not disclosed by  supplier | L1 | Not disclosed per LBMA | L1 | Not disclosed | China | Not disclosed by supplier | Excludes Covered Countries | RCOI confirmed as per CFSI | Mineral sourcing L1, Not disclosed by  supplier | China | Not disclosed by supplier | RCOI confirmed as per CFSI |</t>
  </si>
  <si>
    <t>Scrap or Recycled | Some are recycled or scrap sourced but not all. | Some are recycled or scrap sourced but not all | Not disclosed | Some are recycled or scrap sourced but not all. | Some are recycled or scrap sourced but not all. | Not disclosed by supplier | Some are recycled or scrap sourced but not all. | Some are recycled or scrap sourced but not all | Not disclosed | Some are recycled or scrap sourced but not all | Recycled/Scra</t>
  </si>
  <si>
    <t>Scrap or Recycled | Not disclosed | Some are recycled or scrap sourced but not all. | Excludes Covered Countries | China | Some are recycled or scrap sourced but not all | UNITED STATES | UNITED STATES OF AMERICA | Mineral sourcing L1, R/S, not disclosed by supplier | L1, R/S | Not disclosed | Excludes Covered Countries | Some are recycled or scrap sourced but not all. | Mineral sourcing L1, R/S, not disclosed by supplier | L1, R/S | China | Some are recycled or scrap sourced but not all. | China | L1, R/S | Not disclosed | Excludes Covered Countries | China | Some are recycled or scrap sourced but not all | Some are recycled or scrap sourced but not all. | Mineral sourcing L1, R/S, Not discl</t>
  </si>
  <si>
    <t>Recycled | recycled | Some are recycled, scrap or cover countries sourced but not all. | Some are recycled or scrap sourced but not all | Not disclosed | Some are recycled, scrap or cover countries sourced but not all. | Some are recycled, scrap or cover countries sourced but not all. | Same as above nine mines | Some are recycled or scrap sourced but not all. | Some are recycled, scrap or cover countries sourced but not all. | Some are recycled or scrap sourced but not a</t>
  </si>
  <si>
    <t>From Japan | recycled | Includes Covered Countries | Some are recycled, scrap or cover countries sourced but not all. | China | the DRC or an adjoining country(covered countirs) | Some are recycled or scrap sourced but not all | JAPAN | Mineral sourcing L1,R/S, Some are recycled, scrap or cover countries sourced but not all. | L1, R/S | L1, L3, R/S | Not disclosed | Includes Covered Countries | the DRC or an adjoining country (covered countries). | Some are recycled, scrap or cover countries sourced but not all. | the DRC or an adjoining country(covered countirs) | Mineral sourcing L1,R/S, Some are re | Some are recycled, scrap or cover countries sourced but not all. | China/Russia/Canada | China | L1, R/S | Not disclosed | Includes Covered Countries | L1, L3, R/S | China | Some are recycled or scrap sourced but not all | Some are recycled, scrap or cove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</si>
</sst>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xf numFmtId="0" fontId="94" fillId="0" borderId="0" applyNumberFormat="0" applyFill="0" applyBorder="0" applyAlignment="0" applyProtection="0"/>
    <xf numFmtId="168" fontId="93"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8" fontId="99" fillId="0" borderId="0"/>
    <xf numFmtId="0" fontId="6" fillId="0" borderId="0"/>
    <xf numFmtId="0" fontId="6" fillId="0" borderId="0"/>
    <xf numFmtId="168"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8" fontId="99" fillId="0" borderId="0"/>
    <xf numFmtId="0" fontId="5" fillId="0" borderId="0"/>
    <xf numFmtId="168" fontId="6" fillId="0" borderId="0"/>
    <xf numFmtId="0" fontId="82" fillId="0" borderId="0"/>
    <xf numFmtId="0" fontId="82" fillId="0" borderId="0"/>
    <xf numFmtId="168" fontId="5" fillId="0" borderId="0"/>
    <xf numFmtId="0" fontId="82" fillId="0" borderId="0"/>
    <xf numFmtId="0" fontId="5" fillId="0" borderId="0"/>
    <xf numFmtId="0" fontId="82" fillId="0" borderId="0"/>
    <xf numFmtId="0" fontId="100" fillId="0" borderId="0">
      <alignment vertical="center"/>
    </xf>
    <xf numFmtId="168"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8" fontId="99" fillId="0" borderId="0"/>
    <xf numFmtId="168"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24">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44"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44"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9" fontId="11" fillId="2" borderId="53" xfId="0" applyNumberFormat="1" applyFont="1" applyFill="1" applyBorder="1" applyAlignment="1" applyProtection="1">
      <alignment horizontal="left" vertical="center" wrapText="1"/>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9">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5"/>
      <c r="B2" s="38" t="s">
        <v>1294</v>
      </c>
      <c r="C2" s="36"/>
      <c r="D2" s="241"/>
      <c r="E2" s="3"/>
      <c r="F2" s="36"/>
      <c r="G2" s="34"/>
    </row>
    <row r="3" spans="1:7">
      <c r="A3" s="335"/>
      <c r="B3" s="5" t="s">
        <v>1283</v>
      </c>
      <c r="C3" s="6"/>
      <c r="D3" s="242"/>
      <c r="E3" s="3"/>
      <c r="F3" s="6"/>
      <c r="G3" s="34"/>
    </row>
    <row r="4" spans="1:7" ht="15.75">
      <c r="A4" s="335"/>
      <c r="B4" s="41" t="s">
        <v>1296</v>
      </c>
      <c r="C4" s="7"/>
      <c r="D4" s="243"/>
      <c r="E4" s="3"/>
      <c r="F4" s="7"/>
      <c r="G4" s="34"/>
    </row>
    <row r="5" spans="1:7">
      <c r="A5" s="335"/>
      <c r="B5" s="40" t="s">
        <v>1531</v>
      </c>
      <c r="C5" s="4"/>
      <c r="D5" s="244"/>
      <c r="E5" s="3"/>
      <c r="F5" s="4"/>
      <c r="G5" s="34"/>
    </row>
    <row r="6" spans="1:7">
      <c r="A6" s="335"/>
      <c r="B6" s="8"/>
      <c r="C6" s="8"/>
      <c r="D6" s="245"/>
      <c r="E6" s="8"/>
      <c r="F6" s="8"/>
      <c r="G6" s="34"/>
    </row>
    <row r="7" spans="1:7">
      <c r="A7" s="335"/>
      <c r="B7" s="8"/>
      <c r="C7" s="8"/>
      <c r="D7" s="245"/>
      <c r="E7" s="8"/>
      <c r="F7" s="8"/>
      <c r="G7" s="34"/>
    </row>
    <row r="8" spans="1:7">
      <c r="A8" s="335"/>
      <c r="B8" s="8"/>
      <c r="C8" s="8"/>
      <c r="D8" s="245"/>
      <c r="E8" s="8"/>
      <c r="F8" s="8"/>
      <c r="G8" s="34"/>
    </row>
    <row r="9" spans="1:7">
      <c r="A9" s="335"/>
      <c r="B9" s="338" t="s">
        <v>1297</v>
      </c>
      <c r="C9" s="338"/>
      <c r="D9" s="338"/>
      <c r="E9" s="338"/>
      <c r="F9" s="338"/>
      <c r="G9" s="34"/>
    </row>
    <row r="10" spans="1:7" ht="27" customHeight="1">
      <c r="A10" s="335"/>
      <c r="B10" s="339" t="s">
        <v>720</v>
      </c>
      <c r="C10" s="339"/>
      <c r="D10" s="339"/>
      <c r="E10" s="339"/>
      <c r="F10" s="339"/>
      <c r="G10" s="34"/>
    </row>
    <row r="11" spans="1:7" ht="27" customHeight="1">
      <c r="A11" s="335"/>
      <c r="B11" s="340"/>
      <c r="C11" s="340"/>
      <c r="D11" s="340"/>
      <c r="E11" s="340"/>
      <c r="F11" s="340"/>
      <c r="G11" s="34"/>
    </row>
    <row r="12" spans="1:7">
      <c r="A12" s="335"/>
      <c r="B12" s="42" t="s">
        <v>1295</v>
      </c>
      <c r="C12" s="43" t="s">
        <v>1298</v>
      </c>
      <c r="D12" s="246" t="s">
        <v>1299</v>
      </c>
      <c r="E12" s="43" t="s">
        <v>993</v>
      </c>
      <c r="F12" s="43" t="s">
        <v>994</v>
      </c>
      <c r="G12" s="34"/>
    </row>
    <row r="13" spans="1:7" ht="33.75">
      <c r="A13" s="335"/>
      <c r="B13" s="2">
        <v>1</v>
      </c>
      <c r="C13" s="37" t="s">
        <v>1606</v>
      </c>
      <c r="D13" s="39" t="s">
        <v>1333</v>
      </c>
      <c r="E13" s="217" t="s">
        <v>1300</v>
      </c>
      <c r="F13" s="217"/>
      <c r="G13" s="34"/>
    </row>
    <row r="14" spans="1:7" ht="45">
      <c r="A14" s="335"/>
      <c r="B14" s="2">
        <v>2</v>
      </c>
      <c r="C14" s="37" t="s">
        <v>1606</v>
      </c>
      <c r="D14" s="39" t="s">
        <v>1515</v>
      </c>
      <c r="E14" s="217" t="s">
        <v>818</v>
      </c>
      <c r="F14" s="217" t="s">
        <v>819</v>
      </c>
      <c r="G14" s="34"/>
    </row>
    <row r="15" spans="1:7" ht="88.9" customHeight="1">
      <c r="A15" s="335"/>
      <c r="B15" s="341">
        <v>2.0099999999999998</v>
      </c>
      <c r="C15" s="332" t="s">
        <v>1606</v>
      </c>
      <c r="D15" s="344" t="s">
        <v>3307</v>
      </c>
      <c r="E15" s="218" t="s">
        <v>995</v>
      </c>
      <c r="F15" s="218" t="s">
        <v>998</v>
      </c>
      <c r="G15" s="34"/>
    </row>
    <row r="16" spans="1:7" ht="99" customHeight="1">
      <c r="A16" s="335"/>
      <c r="B16" s="342"/>
      <c r="C16" s="333"/>
      <c r="D16" s="345"/>
      <c r="E16" s="219"/>
      <c r="F16" s="219" t="s">
        <v>996</v>
      </c>
      <c r="G16" s="34"/>
    </row>
    <row r="17" spans="1:7" ht="63" customHeight="1">
      <c r="A17" s="335"/>
      <c r="B17" s="343"/>
      <c r="C17" s="334"/>
      <c r="D17" s="346"/>
      <c r="E17" s="37"/>
      <c r="F17" s="37" t="s">
        <v>997</v>
      </c>
      <c r="G17" s="34"/>
    </row>
    <row r="18" spans="1:7" ht="117" customHeight="1">
      <c r="A18" s="335"/>
      <c r="B18" s="341">
        <v>2.02</v>
      </c>
      <c r="C18" s="332" t="s">
        <v>1606</v>
      </c>
      <c r="D18" s="344" t="s">
        <v>3308</v>
      </c>
      <c r="E18" s="218" t="s">
        <v>721</v>
      </c>
      <c r="F18" s="218" t="s">
        <v>812</v>
      </c>
      <c r="G18" s="34"/>
    </row>
    <row r="19" spans="1:7" ht="70.900000000000006" customHeight="1">
      <c r="A19" s="335"/>
      <c r="B19" s="342"/>
      <c r="C19" s="333"/>
      <c r="D19" s="345"/>
      <c r="E19" s="219" t="s">
        <v>817</v>
      </c>
      <c r="F19" s="219" t="s">
        <v>722</v>
      </c>
      <c r="G19" s="34"/>
    </row>
    <row r="20" spans="1:7" ht="90.75" customHeight="1">
      <c r="A20" s="335"/>
      <c r="B20" s="342"/>
      <c r="C20" s="333"/>
      <c r="D20" s="345"/>
      <c r="E20" s="219"/>
      <c r="F20" s="219" t="s">
        <v>1000</v>
      </c>
      <c r="G20" s="34"/>
    </row>
    <row r="21" spans="1:7" ht="74.25" customHeight="1">
      <c r="A21" s="335"/>
      <c r="B21" s="343"/>
      <c r="C21" s="334"/>
      <c r="D21" s="346"/>
      <c r="E21" s="37"/>
      <c r="F21" s="37" t="s">
        <v>999</v>
      </c>
      <c r="G21" s="34"/>
    </row>
    <row r="22" spans="1:7" ht="90" customHeight="1">
      <c r="A22" s="335"/>
      <c r="B22" s="326">
        <v>2.0299999999999998</v>
      </c>
      <c r="C22" s="326" t="s">
        <v>1258</v>
      </c>
      <c r="D22" s="329" t="s">
        <v>3309</v>
      </c>
      <c r="E22" s="332" t="s">
        <v>719</v>
      </c>
      <c r="F22" s="218" t="s">
        <v>745</v>
      </c>
      <c r="G22" s="34"/>
    </row>
    <row r="23" spans="1:7" ht="109.5" customHeight="1">
      <c r="A23" s="335"/>
      <c r="B23" s="327"/>
      <c r="C23" s="327"/>
      <c r="D23" s="330"/>
      <c r="E23" s="333"/>
      <c r="F23" s="219" t="s">
        <v>1259</v>
      </c>
      <c r="G23" s="34"/>
    </row>
    <row r="24" spans="1:7" ht="74.25" customHeight="1">
      <c r="A24" s="335"/>
      <c r="B24" s="328"/>
      <c r="C24" s="328"/>
      <c r="D24" s="331"/>
      <c r="E24" s="334"/>
      <c r="F24" s="37" t="s">
        <v>718</v>
      </c>
      <c r="G24" s="34"/>
    </row>
    <row r="25" spans="1:7" ht="72" customHeight="1">
      <c r="A25" s="335"/>
      <c r="B25" s="2" t="s">
        <v>743</v>
      </c>
      <c r="C25" s="37" t="s">
        <v>744</v>
      </c>
      <c r="D25" s="39" t="s">
        <v>3310</v>
      </c>
      <c r="E25" s="37" t="s">
        <v>3303</v>
      </c>
      <c r="F25" s="37" t="s">
        <v>746</v>
      </c>
      <c r="G25" s="34"/>
    </row>
    <row r="26" spans="1:7" ht="97.9" customHeight="1">
      <c r="A26" s="335"/>
      <c r="B26" s="323">
        <v>3</v>
      </c>
      <c r="C26" s="341" t="s">
        <v>82</v>
      </c>
      <c r="D26" s="344" t="s">
        <v>3311</v>
      </c>
      <c r="E26" s="332" t="s">
        <v>0</v>
      </c>
      <c r="F26" s="218" t="s">
        <v>76</v>
      </c>
      <c r="G26" s="34"/>
    </row>
    <row r="27" spans="1:7" ht="90" customHeight="1">
      <c r="A27" s="335"/>
      <c r="B27" s="324"/>
      <c r="C27" s="342"/>
      <c r="D27" s="345"/>
      <c r="E27" s="333"/>
      <c r="F27" s="219" t="s">
        <v>71</v>
      </c>
      <c r="G27" s="34"/>
    </row>
    <row r="28" spans="1:7" ht="19.149999999999999" customHeight="1">
      <c r="A28" s="335"/>
      <c r="B28" s="324"/>
      <c r="C28" s="342"/>
      <c r="D28" s="345"/>
      <c r="E28" s="333"/>
      <c r="F28" s="219" t="s">
        <v>72</v>
      </c>
      <c r="G28" s="34"/>
    </row>
    <row r="29" spans="1:7" ht="74.45" customHeight="1">
      <c r="A29" s="335"/>
      <c r="B29" s="324"/>
      <c r="C29" s="342"/>
      <c r="D29" s="345"/>
      <c r="E29" s="333"/>
      <c r="F29" s="219" t="s">
        <v>73</v>
      </c>
      <c r="G29" s="34"/>
    </row>
    <row r="30" spans="1:7" ht="62.45" customHeight="1">
      <c r="A30" s="335"/>
      <c r="B30" s="324"/>
      <c r="C30" s="342"/>
      <c r="D30" s="345"/>
      <c r="E30" s="333"/>
      <c r="F30" s="219" t="s">
        <v>74</v>
      </c>
      <c r="G30" s="34"/>
    </row>
    <row r="31" spans="1:7" ht="81" customHeight="1">
      <c r="A31" s="335"/>
      <c r="B31" s="324"/>
      <c r="C31" s="342"/>
      <c r="D31" s="345"/>
      <c r="E31" s="333"/>
      <c r="F31" s="219" t="s">
        <v>75</v>
      </c>
      <c r="G31" s="34"/>
    </row>
    <row r="32" spans="1:7" ht="48.6" customHeight="1">
      <c r="A32" s="335"/>
      <c r="B32" s="324"/>
      <c r="C32" s="342"/>
      <c r="D32" s="345"/>
      <c r="E32" s="333"/>
      <c r="F32" s="219" t="s">
        <v>78</v>
      </c>
      <c r="G32" s="34"/>
    </row>
    <row r="33" spans="1:7" ht="98.45" customHeight="1">
      <c r="A33" s="335"/>
      <c r="B33" s="324"/>
      <c r="C33" s="342"/>
      <c r="D33" s="345"/>
      <c r="E33" s="333"/>
      <c r="F33" s="219" t="s">
        <v>77</v>
      </c>
      <c r="G33" s="34"/>
    </row>
    <row r="34" spans="1:7" ht="88.9" customHeight="1">
      <c r="A34" s="335"/>
      <c r="B34" s="324"/>
      <c r="C34" s="342"/>
      <c r="D34" s="345"/>
      <c r="E34" s="333"/>
      <c r="F34" s="219" t="s">
        <v>79</v>
      </c>
      <c r="G34" s="34"/>
    </row>
    <row r="35" spans="1:7" ht="28.9" customHeight="1">
      <c r="A35" s="335"/>
      <c r="B35" s="324"/>
      <c r="C35" s="342"/>
      <c r="D35" s="345"/>
      <c r="E35" s="333"/>
      <c r="F35" s="219" t="s">
        <v>80</v>
      </c>
      <c r="G35" s="34"/>
    </row>
    <row r="36" spans="1:7" ht="126.75">
      <c r="A36" s="335"/>
      <c r="B36" s="325"/>
      <c r="C36" s="343"/>
      <c r="D36" s="346"/>
      <c r="E36" s="334"/>
      <c r="F36" s="220" t="s">
        <v>81</v>
      </c>
      <c r="G36" s="34"/>
    </row>
    <row r="37" spans="1:7" ht="123.75">
      <c r="A37" s="335"/>
      <c r="B37" s="176">
        <v>3.01</v>
      </c>
      <c r="C37" s="177" t="s">
        <v>82</v>
      </c>
      <c r="D37" s="39" t="s">
        <v>3312</v>
      </c>
      <c r="E37" s="221" t="s">
        <v>1888</v>
      </c>
      <c r="F37" s="222" t="s">
        <v>2032</v>
      </c>
      <c r="G37" s="34"/>
    </row>
    <row r="38" spans="1:7" ht="112.5">
      <c r="A38" s="335"/>
      <c r="B38" s="176">
        <v>3.02</v>
      </c>
      <c r="C38" s="177" t="s">
        <v>1929</v>
      </c>
      <c r="D38" s="39" t="s">
        <v>3313</v>
      </c>
      <c r="E38" s="221" t="s">
        <v>1950</v>
      </c>
      <c r="F38" s="222" t="s">
        <v>2033</v>
      </c>
      <c r="G38" s="34"/>
    </row>
    <row r="39" spans="1:7" ht="101.25">
      <c r="A39" s="335"/>
      <c r="B39" s="194">
        <v>4</v>
      </c>
      <c r="C39" s="193" t="s">
        <v>2256</v>
      </c>
      <c r="D39" s="39" t="s">
        <v>3314</v>
      </c>
      <c r="E39" s="37" t="s">
        <v>3241</v>
      </c>
      <c r="F39" s="37" t="s">
        <v>2257</v>
      </c>
      <c r="G39" s="34"/>
    </row>
    <row r="40" spans="1:7" ht="56.25">
      <c r="A40" s="335"/>
      <c r="B40" s="176">
        <v>4.01</v>
      </c>
      <c r="C40" s="193" t="s">
        <v>2256</v>
      </c>
      <c r="D40" s="39" t="s">
        <v>3316</v>
      </c>
      <c r="E40" s="37" t="s">
        <v>3262</v>
      </c>
      <c r="F40" s="37" t="s">
        <v>3268</v>
      </c>
      <c r="G40" s="34"/>
    </row>
    <row r="41" spans="1:7" ht="56.25">
      <c r="A41" s="335"/>
      <c r="B41" s="176" t="s">
        <v>3301</v>
      </c>
      <c r="C41" s="193" t="s">
        <v>2256</v>
      </c>
      <c r="D41" s="39" t="s">
        <v>3315</v>
      </c>
      <c r="E41" s="37" t="s">
        <v>3304</v>
      </c>
      <c r="F41" s="37" t="s">
        <v>3302</v>
      </c>
      <c r="G41" s="34"/>
    </row>
    <row r="42" spans="1:7" ht="56.25">
      <c r="A42" s="335"/>
      <c r="B42" s="176" t="s">
        <v>3353</v>
      </c>
      <c r="C42" s="193" t="s">
        <v>2256</v>
      </c>
      <c r="D42" s="39" t="s">
        <v>3587</v>
      </c>
      <c r="E42" s="37" t="s">
        <v>3303</v>
      </c>
      <c r="F42" s="37" t="s">
        <v>3354</v>
      </c>
      <c r="G42" s="34"/>
    </row>
    <row r="43" spans="1:7" ht="123.75">
      <c r="A43" s="335"/>
      <c r="B43" s="211">
        <v>4.0999999999999996</v>
      </c>
      <c r="C43" s="193" t="s">
        <v>3586</v>
      </c>
      <c r="D43" s="212">
        <v>42867</v>
      </c>
      <c r="E43" s="223" t="s">
        <v>3589</v>
      </c>
      <c r="F43" s="37" t="s">
        <v>3588</v>
      </c>
      <c r="G43" s="34"/>
    </row>
    <row r="44" spans="1:7" ht="78.75">
      <c r="A44" s="335"/>
      <c r="B44" s="211">
        <v>4.2</v>
      </c>
      <c r="C44" s="193" t="s">
        <v>3586</v>
      </c>
      <c r="D44" s="212">
        <v>42704</v>
      </c>
      <c r="E44" s="223" t="s">
        <v>3904</v>
      </c>
      <c r="F44" s="37" t="s">
        <v>3862</v>
      </c>
      <c r="G44" s="34"/>
    </row>
    <row r="45" spans="1:7" ht="157.5">
      <c r="A45" s="335"/>
      <c r="B45" s="306">
        <v>5</v>
      </c>
      <c r="C45" s="193" t="s">
        <v>3586</v>
      </c>
      <c r="D45" s="212">
        <v>42867</v>
      </c>
      <c r="E45" s="223" t="s">
        <v>14814</v>
      </c>
      <c r="F45" s="37" t="s">
        <v>14289</v>
      </c>
      <c r="G45" s="34"/>
    </row>
    <row r="46" spans="1:7" ht="45">
      <c r="A46" s="335"/>
      <c r="B46" s="211">
        <v>5.01</v>
      </c>
      <c r="C46" s="193" t="s">
        <v>3586</v>
      </c>
      <c r="D46" s="212">
        <v>42907</v>
      </c>
      <c r="E46" s="223" t="s">
        <v>14936</v>
      </c>
      <c r="F46" s="37" t="s">
        <v>14289</v>
      </c>
      <c r="G46" s="34"/>
    </row>
    <row r="47" spans="1:7" ht="67.5">
      <c r="A47" s="335"/>
      <c r="B47" s="211">
        <v>5.0999999999999996</v>
      </c>
      <c r="C47" s="193" t="s">
        <v>3586</v>
      </c>
      <c r="D47" s="212">
        <v>43070</v>
      </c>
      <c r="E47" s="223" t="s">
        <v>15170</v>
      </c>
      <c r="F47" s="37" t="s">
        <v>15171</v>
      </c>
      <c r="G47" s="34"/>
    </row>
    <row r="48" spans="1:7" ht="13.5" thickBot="1">
      <c r="A48" s="336"/>
      <c r="B48" s="337" t="str">
        <f ca="1">OFFSET(L!$C$1,MATCH("General"&amp;"Cpy",L!$A:$A,0)-1,SL,,)</f>
        <v>© 2017 Conflict-Free Sourcing Initiative. All rights reserved.</v>
      </c>
      <c r="C48" s="337"/>
      <c r="D48" s="337"/>
      <c r="E48" s="337"/>
      <c r="F48" s="337"/>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3.95"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workbookViewId="0">
      <selection activeCell="AD22" sqref="AD22"/>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5"/>
      <c r="B1" s="386"/>
      <c r="C1" s="386"/>
      <c r="D1" s="386"/>
      <c r="E1" s="386"/>
      <c r="F1" s="386"/>
      <c r="G1" s="386"/>
      <c r="H1" s="386"/>
      <c r="I1" s="386"/>
      <c r="J1" s="386"/>
      <c r="K1" s="387"/>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8" t="str">
        <f ca="1">OFFSET(L!$C$1,MATCH("Declaration"&amp;ADDRESS(ROW(),COLUMN(),4),L!$A:$A,0)-1,SL,,)</f>
        <v>Conflict Minerals Reporting Template (CMRT)</v>
      </c>
      <c r="E2" s="389"/>
      <c r="F2" s="389"/>
      <c r="G2" s="389"/>
      <c r="H2" s="389"/>
      <c r="I2" s="389"/>
      <c r="J2" s="390"/>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8"/>
      <c r="G3" s="398"/>
      <c r="H3" s="398"/>
      <c r="I3" s="196"/>
      <c r="J3" s="173" t="s">
        <v>15169</v>
      </c>
      <c r="K3" s="48"/>
      <c r="L3" s="144"/>
      <c r="M3" s="135"/>
      <c r="N3" s="135"/>
      <c r="O3" s="136"/>
      <c r="P3" s="149">
        <f>MATCH($D$3,LN,0)</f>
        <v>1</v>
      </c>
    </row>
    <row r="4" spans="1:34" ht="15.75">
      <c r="A4" s="46"/>
      <c r="B4" s="394" t="str">
        <f ca="1">OFFSET(L!$C$1,MATCH("Declaration"&amp;ADDRESS(ROW(),COLUMN(),4),L!$A:$A,0)-1,SL,,)</f>
        <v>The purpose of this document is to collect sourcing information on tin, tantalum, tungsten and gold used in products</v>
      </c>
      <c r="C4" s="394"/>
      <c r="D4" s="394"/>
      <c r="E4" s="394"/>
      <c r="F4" s="394"/>
      <c r="G4" s="394"/>
      <c r="H4" s="394"/>
      <c r="I4" s="399" t="str">
        <f ca="1">OFFSET(L!$C$1,MATCH("Declaration"&amp;ADDRESS(ROW(),COLUMN(),4),L!$A:$A,0)-1,SL,,)</f>
        <v>Link to Terms &amp; Conditions</v>
      </c>
      <c r="J4" s="399"/>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4" t="str">
        <f ca="1">OFFSET(L!$C$1,MATCH("Declaration"&amp;ADDRESS(ROW(),COLUMN(),4),L!$A:$A,0)-1,SL,,)</f>
        <v>Mandatory fields are noted with an asterisk (*).  Consult the instructions tab for guidance on how to answer each question.</v>
      </c>
      <c r="C6" s="394"/>
      <c r="D6" s="394"/>
      <c r="E6" s="394"/>
      <c r="F6" s="394"/>
      <c r="G6" s="394"/>
      <c r="H6" s="394"/>
      <c r="I6" s="394"/>
      <c r="J6" s="394"/>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3" t="str">
        <f ca="1">OFFSET(L!$C$1,MATCH("Declaration"&amp;ADDRESS(ROW(),COLUMN(),4),L!$A:$A,0)-1,SL,,)</f>
        <v>Company Information</v>
      </c>
      <c r="C7" s="403"/>
      <c r="D7" s="403"/>
      <c r="E7" s="403"/>
      <c r="F7" s="403"/>
      <c r="G7" s="403"/>
      <c r="H7" s="403"/>
      <c r="I7" s="403"/>
      <c r="J7" s="403"/>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1" t="s">
        <v>15446</v>
      </c>
      <c r="E8" s="392"/>
      <c r="F8" s="392"/>
      <c r="G8" s="392"/>
      <c r="H8" s="392"/>
      <c r="I8" s="392"/>
      <c r="J8" s="393"/>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0" t="s">
        <v>780</v>
      </c>
      <c r="E9" s="401"/>
      <c r="F9" s="401"/>
      <c r="G9" s="402"/>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4" t="str">
        <f ca="1">OFFSET(L!$C$1,MATCH("Declaration"&amp;ADDRESS(ROW(),COLUMN(),4)&amp;LEFT($D$9,1),L!$A:$A,0)-1,SL,,)</f>
        <v>Description of Scope:</v>
      </c>
      <c r="C10" s="156"/>
      <c r="D10" s="395"/>
      <c r="E10" s="396"/>
      <c r="F10" s="396"/>
      <c r="G10" s="396"/>
      <c r="H10" s="396"/>
      <c r="I10" s="396"/>
      <c r="J10" s="397"/>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5"/>
      <c r="C11" s="156"/>
      <c r="D11" s="368" t="str">
        <f ca="1">IF(D9=Q9,OFFSET(L!$C$1,MATCH("Declaration"&amp;ADDRESS(ROW(),COLUMN(),4),L!$A:$A,0)-1,SL,,),"")</f>
        <v/>
      </c>
      <c r="E11" s="369"/>
      <c r="F11" s="369"/>
      <c r="G11" s="369"/>
      <c r="H11" s="369"/>
      <c r="I11" s="369"/>
      <c r="J11" s="370"/>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8" t="s">
        <v>15447</v>
      </c>
      <c r="E12" s="379"/>
      <c r="F12" s="379"/>
      <c r="G12" s="379"/>
      <c r="H12" s="379"/>
      <c r="I12" s="379"/>
      <c r="J12" s="380"/>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8" t="s">
        <v>15448</v>
      </c>
      <c r="E13" s="379"/>
      <c r="F13" s="379"/>
      <c r="G13" s="379"/>
      <c r="H13" s="379"/>
      <c r="I13" s="379"/>
      <c r="J13" s="380"/>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8" t="s">
        <v>15449</v>
      </c>
      <c r="E14" s="379"/>
      <c r="F14" s="379"/>
      <c r="G14" s="379"/>
      <c r="H14" s="379"/>
      <c r="I14" s="379"/>
      <c r="J14" s="380"/>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8" t="s">
        <v>15450</v>
      </c>
      <c r="E15" s="379"/>
      <c r="F15" s="379"/>
      <c r="G15" s="379"/>
      <c r="H15" s="379"/>
      <c r="I15" s="379"/>
      <c r="J15" s="380"/>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6" t="s">
        <v>15451</v>
      </c>
      <c r="E16" s="407"/>
      <c r="F16" s="407"/>
      <c r="G16" s="407"/>
      <c r="H16" s="407"/>
      <c r="I16" s="407"/>
      <c r="J16" s="408"/>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8" t="s">
        <v>15452</v>
      </c>
      <c r="E17" s="379"/>
      <c r="F17" s="379"/>
      <c r="G17" s="379"/>
      <c r="H17" s="379"/>
      <c r="I17" s="379"/>
      <c r="J17" s="380"/>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8" t="s">
        <v>15453</v>
      </c>
      <c r="E18" s="379"/>
      <c r="F18" s="379"/>
      <c r="G18" s="379"/>
      <c r="H18" s="379"/>
      <c r="I18" s="379"/>
      <c r="J18" s="380"/>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8" t="s">
        <v>15454</v>
      </c>
      <c r="E19" s="379"/>
      <c r="F19" s="379"/>
      <c r="G19" s="379"/>
      <c r="H19" s="379"/>
      <c r="I19" s="379"/>
      <c r="J19" s="380"/>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6" t="s">
        <v>15455</v>
      </c>
      <c r="E20" s="407"/>
      <c r="F20" s="407"/>
      <c r="G20" s="407"/>
      <c r="H20" s="407"/>
      <c r="I20" s="407"/>
      <c r="J20" s="408"/>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8" t="s">
        <v>15456</v>
      </c>
      <c r="E21" s="379"/>
      <c r="F21" s="379"/>
      <c r="G21" s="379"/>
      <c r="H21" s="379"/>
      <c r="I21" s="379"/>
      <c r="J21" s="380"/>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09">
        <v>43150</v>
      </c>
      <c r="E22" s="410"/>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1"/>
      <c r="E23" s="381"/>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1" t="str">
        <f ca="1">OFFSET(L!$C$1,MATCH("Declaration"&amp;ADDRESS(ROW(),COLUMN(),4),L!$A:$A,0)-1,SL,,)</f>
        <v>Answer the following questions 1 - 7 based on the declaration scope indicated above</v>
      </c>
      <c r="C24" s="411"/>
      <c r="D24" s="411"/>
      <c r="E24" s="411"/>
      <c r="F24" s="411"/>
      <c r="G24" s="411"/>
      <c r="H24" s="411"/>
      <c r="I24" s="411"/>
      <c r="J24" s="411"/>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67" t="str">
        <f ca="1">OFFSET(L!$C$1,MATCH("Declaration"&amp;ADDRESS(ROW(),COLUMN(),4),L!$A:$A,0)-1,SL,,)</f>
        <v>Answer</v>
      </c>
      <c r="E25" s="367"/>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3" t="s">
        <v>774</v>
      </c>
      <c r="E26" s="354"/>
      <c r="F26" s="15"/>
      <c r="G26" s="355"/>
      <c r="H26" s="356"/>
      <c r="I26" s="356"/>
      <c r="J26" s="357"/>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3" t="s">
        <v>774</v>
      </c>
      <c r="E27" s="354"/>
      <c r="F27" s="15"/>
      <c r="G27" s="355"/>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3" t="s">
        <v>774</v>
      </c>
      <c r="E28" s="354"/>
      <c r="F28" s="15"/>
      <c r="G28" s="355"/>
      <c r="H28" s="356"/>
      <c r="I28" s="356"/>
      <c r="J28" s="35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53" t="s">
        <v>774</v>
      </c>
      <c r="E29" s="354"/>
      <c r="F29" s="15"/>
      <c r="G29" s="355"/>
      <c r="H29" s="356"/>
      <c r="I29" s="356"/>
      <c r="J29" s="357"/>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73" t="str">
        <f ca="1">D25</f>
        <v>Answer</v>
      </c>
      <c r="E31" s="373"/>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71" t="s">
        <v>774</v>
      </c>
      <c r="E32" s="372"/>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3" t="s">
        <v>774</v>
      </c>
      <c r="E33" s="354"/>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3" t="s">
        <v>774</v>
      </c>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3" t="s">
        <v>774</v>
      </c>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3" t="str">
        <f ca="1">D25</f>
        <v>Answer</v>
      </c>
      <c r="E37" s="373"/>
      <c r="F37" s="21"/>
      <c r="G37" s="56" t="str">
        <f ca="1">G25</f>
        <v>Comments</v>
      </c>
      <c r="H37" s="377"/>
      <c r="I37" s="377"/>
      <c r="J37" s="377"/>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53" t="s">
        <v>774</v>
      </c>
      <c r="E38" s="354"/>
      <c r="F38" s="59"/>
      <c r="G38" s="355"/>
      <c r="H38" s="356"/>
      <c r="I38" s="356"/>
      <c r="J38" s="357"/>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3" t="s">
        <v>774</v>
      </c>
      <c r="E39" s="354"/>
      <c r="F39" s="59"/>
      <c r="G39" s="355"/>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3" t="s">
        <v>774</v>
      </c>
      <c r="E40" s="354"/>
      <c r="F40" s="59"/>
      <c r="G40" s="355"/>
      <c r="H40" s="356"/>
      <c r="I40" s="356"/>
      <c r="J40" s="35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53" t="s">
        <v>774</v>
      </c>
      <c r="E41" s="354"/>
      <c r="F41" s="59"/>
      <c r="G41" s="355"/>
      <c r="H41" s="356"/>
      <c r="I41" s="356"/>
      <c r="J41" s="357"/>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73" t="str">
        <f ca="1">D25</f>
        <v>Answer</v>
      </c>
      <c r="E43" s="373"/>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3" t="s">
        <v>774</v>
      </c>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3" t="s">
        <v>774</v>
      </c>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3" t="s">
        <v>774</v>
      </c>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53" t="s">
        <v>774</v>
      </c>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73" t="str">
        <f ca="1">D25</f>
        <v>Answer</v>
      </c>
      <c r="E49" s="373"/>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74">
        <v>1</v>
      </c>
      <c r="E50" s="375"/>
      <c r="F50" s="59"/>
      <c r="G50" s="376"/>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74">
        <v>1</v>
      </c>
      <c r="E51" s="375"/>
      <c r="F51" s="59"/>
      <c r="G51" s="376"/>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74">
        <v>1</v>
      </c>
      <c r="E52" s="375"/>
      <c r="F52" s="59"/>
      <c r="G52" s="376"/>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74">
        <v>1</v>
      </c>
      <c r="E53" s="375"/>
      <c r="F53" s="59"/>
      <c r="G53" s="376"/>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73" t="str">
        <f ca="1">D25</f>
        <v>Answer</v>
      </c>
      <c r="E55" s="373"/>
      <c r="F55" s="21"/>
      <c r="G55" s="56" t="str">
        <f ca="1">G25</f>
        <v>Comments</v>
      </c>
      <c r="H55" s="366"/>
      <c r="I55" s="366"/>
      <c r="J55" s="36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71" t="s">
        <v>774</v>
      </c>
      <c r="E56" s="372"/>
      <c r="F56" s="59"/>
      <c r="G56" s="355"/>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3" t="s">
        <v>774</v>
      </c>
      <c r="E57" s="354"/>
      <c r="F57" s="59"/>
      <c r="G57" s="355"/>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3" t="s">
        <v>774</v>
      </c>
      <c r="E58" s="354"/>
      <c r="F58" s="59"/>
      <c r="G58" s="355"/>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53" t="s">
        <v>774</v>
      </c>
      <c r="E59" s="354"/>
      <c r="F59" s="59"/>
      <c r="G59" s="355"/>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73" t="str">
        <f ca="1">D25</f>
        <v>Answer</v>
      </c>
      <c r="E61" s="373"/>
      <c r="F61" s="21"/>
      <c r="G61" s="56" t="str">
        <f ca="1">G25</f>
        <v>Comments</v>
      </c>
      <c r="H61" s="366" t="str">
        <f>IF(Q69="(*)","Click here to enter smelter names","")</f>
        <v/>
      </c>
      <c r="I61" s="366"/>
      <c r="J61" s="36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53" t="s">
        <v>774</v>
      </c>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3" t="s">
        <v>774</v>
      </c>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3" t="s">
        <v>774</v>
      </c>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53" t="s">
        <v>774</v>
      </c>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58" t="str">
        <f ca="1">OFFSET(L!$C$1,MATCH("Declaration"&amp;ADDRESS(ROW(),COLUMN(),4),L!$A:$A,0)-1,SL,,)</f>
        <v>Answer the Following Questions at a Company Level</v>
      </c>
      <c r="C67" s="358"/>
      <c r="D67" s="358"/>
      <c r="E67" s="358"/>
      <c r="F67" s="358"/>
      <c r="G67" s="358"/>
      <c r="H67" s="358"/>
      <c r="I67" s="358"/>
      <c r="J67" s="358"/>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67" t="str">
        <f ca="1">D25</f>
        <v>Answer</v>
      </c>
      <c r="E68" s="367"/>
      <c r="F68" s="65"/>
      <c r="G68" s="367" t="str">
        <f ca="1">G25</f>
        <v>Comments</v>
      </c>
      <c r="H68" s="367" t="e">
        <f>HLOOKUP(SL,LT,$O68,0)</f>
        <v>#NAME?</v>
      </c>
      <c r="I68" s="36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3" t="s">
        <v>774</v>
      </c>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64"/>
      <c r="H70" s="364"/>
      <c r="I70" s="364"/>
      <c r="J70" s="36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3" t="s">
        <v>774</v>
      </c>
      <c r="E71" s="354"/>
      <c r="F71" s="69"/>
      <c r="G71" s="382" t="s">
        <v>15457</v>
      </c>
      <c r="H71" s="383"/>
      <c r="I71" s="383"/>
      <c r="J71" s="384"/>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t="s">
        <v>774</v>
      </c>
      <c r="E73" s="354"/>
      <c r="F73" s="69"/>
      <c r="G73" s="355"/>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t="s">
        <v>774</v>
      </c>
      <c r="E75" s="354"/>
      <c r="F75" s="69"/>
      <c r="G75" s="355"/>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t="s">
        <v>774</v>
      </c>
      <c r="E77" s="354"/>
      <c r="F77" s="69"/>
      <c r="G77" s="355"/>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2" t="s">
        <v>14284</v>
      </c>
      <c r="E79" s="363"/>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64"/>
      <c r="H80" s="364"/>
      <c r="I80" s="364"/>
      <c r="J80" s="36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3" t="s">
        <v>774</v>
      </c>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65"/>
      <c r="H82" s="365"/>
      <c r="I82" s="365"/>
      <c r="J82" s="36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3" t="s">
        <v>774</v>
      </c>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3" t="s">
        <v>774</v>
      </c>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1" t="str">
        <f>IF(OR($D$8="",$I$3=""),"","Click here to check required fields completion")</f>
        <v/>
      </c>
      <c r="C86" s="361"/>
      <c r="D86" s="361"/>
      <c r="E86" s="361"/>
      <c r="F86" s="361"/>
      <c r="G86" s="361"/>
      <c r="H86" s="361"/>
      <c r="I86" s="361"/>
      <c r="J86" s="36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59" t="str">
        <f ca="1">OFFSET(L!$C$1,MATCH("General"&amp;"Cpy",L!$A:$A,0)-1,SL,,)</f>
        <v>© 2017 Conflict-Free Sourcing Initiative. All rights reserved.</v>
      </c>
      <c r="B87" s="360"/>
      <c r="C87" s="360"/>
      <c r="D87" s="360"/>
      <c r="E87" s="360"/>
      <c r="F87" s="360"/>
      <c r="G87" s="360"/>
      <c r="H87" s="360"/>
      <c r="I87" s="360"/>
      <c r="J87" s="36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8" priority="51" stopIfTrue="1">
      <formula>AND(OR($D$26="No",AND($D$26="Yes",$D$32="No")),OR($D$27="No",AND($D$27="Yes",$D$33="No")), OR($D$28="No",AND($D$28="Yes",$D$34="No")), OR($D$29="No",AND($D$29="Yes",$D$35="No")))</formula>
    </cfRule>
    <cfRule type="expression" dxfId="77" priority="52" stopIfTrue="1">
      <formula>IF(D69="",TRUE)</formula>
    </cfRule>
  </conditionalFormatting>
  <conditionalFormatting sqref="G71:J71">
    <cfRule type="expression" dxfId="76" priority="23" stopIfTrue="1">
      <formula>IF(AND($D$71="Yes",$G$71=""),TRUE)</formula>
    </cfRule>
  </conditionalFormatting>
  <conditionalFormatting sqref="D26:E26">
    <cfRule type="expression" dxfId="75" priority="103" stopIfTrue="1">
      <formula>IF($D$26="",TRUE)</formula>
    </cfRule>
  </conditionalFormatting>
  <conditionalFormatting sqref="D27:E27">
    <cfRule type="expression" dxfId="74" priority="110" stopIfTrue="1">
      <formula>IF($D$27="",TRUE)</formula>
    </cfRule>
  </conditionalFormatting>
  <conditionalFormatting sqref="D28:E28">
    <cfRule type="expression" dxfId="73" priority="111" stopIfTrue="1">
      <formula>IF($D$28="",TRUE)</formula>
    </cfRule>
  </conditionalFormatting>
  <conditionalFormatting sqref="D29:E29">
    <cfRule type="expression" dxfId="72" priority="112" stopIfTrue="1">
      <formula>IF($D$29="",TRUE)</formula>
    </cfRule>
  </conditionalFormatting>
  <conditionalFormatting sqref="D8:J8">
    <cfRule type="expression" dxfId="71" priority="117" stopIfTrue="1">
      <formula>IF($D$8="",TRUE)</formula>
    </cfRule>
  </conditionalFormatting>
  <conditionalFormatting sqref="D9:G9">
    <cfRule type="expression" dxfId="70" priority="118" stopIfTrue="1">
      <formula>IF($D$9="",TRUE)</formula>
    </cfRule>
  </conditionalFormatting>
  <conditionalFormatting sqref="D15:J15">
    <cfRule type="expression" dxfId="69" priority="119" stopIfTrue="1">
      <formula>IF($D$15="",TRUE)</formula>
    </cfRule>
  </conditionalFormatting>
  <conditionalFormatting sqref="D16:J16">
    <cfRule type="expression" dxfId="68" priority="120" stopIfTrue="1">
      <formula>IF($D$16="",TRUE)</formula>
    </cfRule>
  </conditionalFormatting>
  <conditionalFormatting sqref="D17:J17">
    <cfRule type="expression" dxfId="67" priority="121" stopIfTrue="1">
      <formula>IF($D$17="",TRUE)</formula>
    </cfRule>
  </conditionalFormatting>
  <conditionalFormatting sqref="D18:J18">
    <cfRule type="expression" dxfId="66" priority="122" stopIfTrue="1">
      <formula>IF($D$18="",TRUE)</formula>
    </cfRule>
  </conditionalFormatting>
  <conditionalFormatting sqref="D22:E22">
    <cfRule type="expression" dxfId="65" priority="125" stopIfTrue="1">
      <formula>IF($D$22="",TRUE)</formula>
    </cfRule>
  </conditionalFormatting>
  <conditionalFormatting sqref="D10:J10">
    <cfRule type="expression" dxfId="64" priority="22" stopIfTrue="1">
      <formula>IF($D$9=$Q$9,TRUE)</formula>
    </cfRule>
    <cfRule type="expression" dxfId="63" priority="132" stopIfTrue="1">
      <formula>IF(AND($D$10="",$D$9=$R$9),TRUE)</formula>
    </cfRule>
  </conditionalFormatting>
  <conditionalFormatting sqref="D34:E34 D40:E40 D46:E46 D52:E52 D58:E58 D64:E64">
    <cfRule type="expression" dxfId="62" priority="15" stopIfTrue="1">
      <formula>$P$28=""</formula>
    </cfRule>
  </conditionalFormatting>
  <conditionalFormatting sqref="D35:E35 D41:E41 D47:E47 D53:E53 D59:E59 D65:E65">
    <cfRule type="expression" dxfId="61" priority="130" stopIfTrue="1">
      <formula>$P$29=""</formula>
    </cfRule>
  </conditionalFormatting>
  <conditionalFormatting sqref="D32:E32">
    <cfRule type="expression" dxfId="60" priority="108" stopIfTrue="1">
      <formula>$P$26=""</formula>
    </cfRule>
  </conditionalFormatting>
  <conditionalFormatting sqref="D32:E32">
    <cfRule type="expression" dxfId="59" priority="21" stopIfTrue="1">
      <formula>IF(AND(OR($D$26="Yes",$D$26=""),$D$32=""),1,0)</formula>
    </cfRule>
  </conditionalFormatting>
  <conditionalFormatting sqref="D38 D44 D50 D56 D62">
    <cfRule type="expression" dxfId="58" priority="17" stopIfTrue="1">
      <formula>$P$32=""</formula>
    </cfRule>
  </conditionalFormatting>
  <conditionalFormatting sqref="D39:E39 D45 D51 D57 D63">
    <cfRule type="expression" dxfId="57" priority="16" stopIfTrue="1">
      <formula>$P$33=""</formula>
    </cfRule>
  </conditionalFormatting>
  <conditionalFormatting sqref="D40 D46 D52 D58 D64">
    <cfRule type="expression" dxfId="56" priority="6" stopIfTrue="1">
      <formula>$P$34=""</formula>
    </cfRule>
    <cfRule type="expression" dxfId="55" priority="128" stopIfTrue="1">
      <formula>IF(AND(OR($D$28="Yes",$D$28=""),D40=""),1,0)</formula>
    </cfRule>
  </conditionalFormatting>
  <conditionalFormatting sqref="D41 D47 D53 D59 D65">
    <cfRule type="expression" dxfId="54" priority="14" stopIfTrue="1">
      <formula>$P$35=""</formula>
    </cfRule>
  </conditionalFormatting>
  <conditionalFormatting sqref="D38:E38 D44:E44 D50:E50 D56:E56 D62:E62">
    <cfRule type="expression" dxfId="53" priority="19" stopIfTrue="1">
      <formula>$P$26=""</formula>
    </cfRule>
    <cfRule type="expression" dxfId="52" priority="20" stopIfTrue="1">
      <formula>IF(AND(OR($D$26="Yes",$D$26=""),D38=""),1,0)</formula>
    </cfRule>
  </conditionalFormatting>
  <conditionalFormatting sqref="G79:J79">
    <cfRule type="expression" dxfId="51" priority="13" stopIfTrue="1">
      <formula>IF(AND($D$79="Yes, using other format (describe)",$G$79=""),TRUE)</formula>
    </cfRule>
  </conditionalFormatting>
  <conditionalFormatting sqref="D39:E39 D45:E45 D51:E51 D57:E57 D63:E63">
    <cfRule type="expression" dxfId="50" priority="126" stopIfTrue="1">
      <formula>$P$39=""</formula>
    </cfRule>
    <cfRule type="expression" dxfId="49" priority="127" stopIfTrue="1">
      <formula>IF(AND(OR($D$27="Yes",$D$27=""),D39=""),1,0)</formula>
    </cfRule>
  </conditionalFormatting>
  <conditionalFormatting sqref="D33:E33">
    <cfRule type="expression" dxfId="48" priority="8" stopIfTrue="1">
      <formula>IF(AND(OR($D$27="Yes",$D$27=""),$D$33=""),1,0)</formula>
    </cfRule>
    <cfRule type="expression" dxfId="47" priority="9" stopIfTrue="1">
      <formula>$P$27=""</formula>
    </cfRule>
  </conditionalFormatting>
  <conditionalFormatting sqref="D34:E34">
    <cfRule type="expression" dxfId="46" priority="129" stopIfTrue="1">
      <formula>IF(AND(OR($D$28="Yes",$D$28=""),$D$34=""),1,0)</formula>
    </cfRule>
  </conditionalFormatting>
  <conditionalFormatting sqref="D41:E41 D47:E47 D53:E53 D59:E59 D65:E65">
    <cfRule type="expression" dxfId="45" priority="131" stopIfTrue="1">
      <formula>IF(AND(OR($D$29="Yes",$D$29=""),D41=""),1,0)</formula>
    </cfRule>
  </conditionalFormatting>
  <conditionalFormatting sqref="D35:E35">
    <cfRule type="expression" dxfId="44" priority="5" stopIfTrue="1">
      <formula>IF(AND(OR($D$29="Yes",$D$29=""),$D$35=""),1,0)</formula>
    </cfRule>
  </conditionalFormatting>
  <conditionalFormatting sqref="D20:J20">
    <cfRule type="expression" dxfId="43" priority="1" stopIfTrue="1">
      <formula>IF($D$20="",TRUE)</formula>
    </cfRule>
  </conditionalFormatting>
  <conditionalFormatting sqref="D21:J21">
    <cfRule type="expression" dxfId="42"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479"/>
  <sheetViews>
    <sheetView showGridLines="0" showZeros="0" topLeftCell="A2" zoomScale="70" zoomScaleNormal="70" workbookViewId="0">
      <pane ySplit="3" topLeftCell="A6" activePane="bottomLeft" state="frozen"/>
      <selection activeCell="A2" sqref="A2"/>
      <selection pane="bottomLeft" activeCell="D10" sqref="D10"/>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2" t="str">
        <f ca="1">OFFSET(L!$C$1,MATCH("Smelter List"&amp;ADDRESS(ROW(),COLUMN(),4),L!$A:$A,0)-1,SL,,)</f>
        <v>Link to "CFSP Compliant Smelter List"</v>
      </c>
      <c r="K2" s="413"/>
      <c r="L2" s="413"/>
      <c r="M2" s="413"/>
      <c r="N2" s="413"/>
      <c r="O2" s="413"/>
      <c r="P2" s="290"/>
      <c r="Q2" s="291"/>
      <c r="R2" s="292"/>
      <c r="S2" s="292"/>
      <c r="T2" s="292"/>
      <c r="U2" s="205"/>
      <c r="V2" s="205"/>
      <c r="W2" s="206"/>
      <c r="X2" s="205"/>
      <c r="Y2" s="205"/>
      <c r="Z2" s="205"/>
      <c r="AH2" s="185" t="s">
        <v>774</v>
      </c>
    </row>
    <row r="3" spans="1:37" s="25" customFormat="1" ht="230.45" customHeight="1">
      <c r="A3" s="225"/>
      <c r="B3" s="41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4"/>
      <c r="D3" s="414"/>
      <c r="E3" s="414"/>
      <c r="F3" s="293"/>
      <c r="G3" s="415" t="str">
        <f ca="1">OFFSET(L!$C$1,MATCH("General"&amp;"Cpy",L!$A:$A,0)-1,SL,,)</f>
        <v>© 2017 Conflict-Free Sourcing Initiative. All rights reserved.</v>
      </c>
      <c r="H3" s="415"/>
      <c r="I3" s="416"/>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178.5">
      <c r="A5" s="249"/>
      <c r="B5" s="250" t="s">
        <v>1654</v>
      </c>
      <c r="C5" s="256" t="s">
        <v>3965</v>
      </c>
      <c r="D5" s="250" t="s">
        <v>3965</v>
      </c>
      <c r="E5" s="250" t="s">
        <v>1634</v>
      </c>
      <c r="F5" s="250" t="str">
        <f ca="1">IF(ISERROR($V5),"",OFFSET('Smelter Look-up'!$E$4,$V5-4,0))</f>
        <v>CID003153</v>
      </c>
      <c r="G5" s="250" t="str">
        <f ca="1">IF(C5=$X$4,"Enter smelter details", IF(ISERROR($V5),"",OFFSET('Smelter Look-up'!$F$4,$V5-4,0)))</f>
        <v>CFSI</v>
      </c>
      <c r="H5" s="251">
        <f ca="1">IF(ISERROR($V5),"",OFFSET('Smelter Look-up'!$G$4,$V5-4,0))</f>
        <v>0</v>
      </c>
      <c r="I5" s="252" t="s">
        <v>3967</v>
      </c>
      <c r="J5" s="252" t="s">
        <v>3967</v>
      </c>
      <c r="K5" s="253"/>
      <c r="L5" s="253"/>
      <c r="M5" s="253"/>
      <c r="N5" s="253"/>
      <c r="O5" s="253"/>
      <c r="P5" s="253"/>
      <c r="Q5" s="210"/>
      <c r="R5" s="250" t="str">
        <f ca="1">IF(ISERROR($V5),"",OFFSET('Smelter Look-up'!$C$4,$V5-4,0)&amp;"")</f>
        <v>State Research Institute Center for Physical Sciences and Technology</v>
      </c>
      <c r="S5" s="264" t="str">
        <f t="shared" ref="S5" ca="1" si="0">IF(B5="","",IF(ISERROR(MATCH($E5,CL,0)),"Unknown",INDIRECT("'C'!$A$"&amp;MATCH($E5,CL,0)+1)))</f>
        <v>LT</v>
      </c>
      <c r="T5" s="264" t="str">
        <f ca="1">IF(B5="","",IF(ISERROR(MATCH($J5,SorP!$B$1:$B$6230,0)),"",INDIRECT("'SorP'!$A$"&amp;MATCH($J5,SorP!$B$1:$B$6230,0))))</f>
        <v>LT-58</v>
      </c>
      <c r="U5" s="299"/>
      <c r="V5" s="300">
        <f>IF(C5="",NA(),MATCH($B5&amp;$C5,'Smelter Look-up'!$J:$J,0))</f>
        <v>223</v>
      </c>
      <c r="W5" s="301"/>
      <c r="X5" s="301">
        <f>IF(AND(C5="Smelter not listed",OR(LEN(D5)=0,LEN(E5)=0)),1,0)</f>
        <v>0</v>
      </c>
      <c r="Y5" s="301"/>
      <c r="Z5" s="301"/>
      <c r="AB5" s="303" t="str">
        <f>B5&amp;C5</f>
        <v>GoldState Research Institute Center for Physical Sciences and Technology</v>
      </c>
      <c r="AK5" s="302">
        <f>LEN(AB5)</f>
        <v>72</v>
      </c>
    </row>
    <row r="6" spans="1:37" s="302" customFormat="1" ht="38.25">
      <c r="A6" s="249"/>
      <c r="B6" s="250" t="s">
        <v>1654</v>
      </c>
      <c r="C6" s="256" t="s">
        <v>3963</v>
      </c>
      <c r="D6" s="250" t="s">
        <v>3963</v>
      </c>
      <c r="E6" s="250" t="s">
        <v>1629</v>
      </c>
      <c r="F6" s="250" t="str">
        <f ca="1">IF(ISERROR($V6),"",OFFSET('Smelter Look-up'!$E$4,$V6-4,0))</f>
        <v>CID002973</v>
      </c>
      <c r="G6" s="250" t="str">
        <f ca="1">IF(C6=$X$4,"Enter smelter details", IF(ISERROR($V6),"",OFFSET('Smelter Look-up'!$F$4,$V6-4,0)))</f>
        <v>CFSI</v>
      </c>
      <c r="H6" s="251">
        <f ca="1">IF(ISERROR($V6),"",OFFSET('Smelter Look-up'!$G$4,$V6-4,0))</f>
        <v>0</v>
      </c>
      <c r="I6" s="252" t="s">
        <v>2308</v>
      </c>
      <c r="J6" s="252" t="s">
        <v>8083</v>
      </c>
      <c r="K6" s="254"/>
      <c r="L6" s="254"/>
      <c r="M6" s="254"/>
      <c r="N6" s="254"/>
      <c r="O6" s="254"/>
      <c r="P6" s="253"/>
      <c r="Q6" s="255" t="s">
        <v>15458</v>
      </c>
      <c r="R6" s="250" t="str">
        <f ca="1">IF(ISERROR($V6),"",OFFSET('Smelter Look-up'!$C$4,$V6-4,0)&amp;"")</f>
        <v>Safimet S.p.A</v>
      </c>
      <c r="S6" s="264" t="str">
        <f t="shared" ref="S6:S69" ca="1" si="1">IF(B6="","",IF(ISERROR(MATCH($E6,CL,0)),"Unknown",INDIRECT("'C'!$A$"&amp;MATCH($E6,CL,0)+1)))</f>
        <v>IT</v>
      </c>
      <c r="T6" s="264" t="str">
        <f ca="1">IF(B6="","",IF(ISERROR(MATCH($J6,SorP!$B$1:$B$6230,0)),"",INDIRECT("'SorP'!$A$"&amp;MATCH($J6,SorP!$B$1:$B$6230,0))))</f>
        <v>IT-52</v>
      </c>
      <c r="U6" s="299"/>
      <c r="V6" s="300">
        <f>IF(C6="",NA(),MATCH($B6&amp;$C6,'Smelter Look-up'!$J:$J,0))</f>
        <v>192</v>
      </c>
      <c r="W6" s="301"/>
      <c r="X6" s="301">
        <f t="shared" ref="X6:X69" si="2">IF(AND(C6="Smelter not listed",OR(LEN(D6)=0,LEN(E6)=0)),1,0)</f>
        <v>0</v>
      </c>
      <c r="Y6" s="301"/>
      <c r="Z6" s="301"/>
      <c r="AB6" s="303" t="str">
        <f t="shared" ref="AB6:AB69" si="3">B6&amp;C6</f>
        <v>GoldSafimet S.p.A</v>
      </c>
    </row>
    <row r="7" spans="1:37" s="302" customFormat="1" ht="89.25">
      <c r="A7" s="249"/>
      <c r="B7" s="250" t="s">
        <v>1654</v>
      </c>
      <c r="C7" s="256" t="s">
        <v>3959</v>
      </c>
      <c r="D7" s="250" t="s">
        <v>3959</v>
      </c>
      <c r="E7" s="250" t="s">
        <v>1620</v>
      </c>
      <c r="F7" s="250" t="str">
        <f ca="1">IF(ISERROR($V7),"",OFFSET('Smelter Look-up'!$E$4,$V7-4,0))</f>
        <v>CID002919</v>
      </c>
      <c r="G7" s="250" t="str">
        <f ca="1">IF(C7=$X$4,"Enter smelter details", IF(ISERROR($V7),"",OFFSET('Smelter Look-up'!$F$4,$V7-4,0)))</f>
        <v>CFSI</v>
      </c>
      <c r="H7" s="251">
        <f ca="1">IF(ISERROR($V7),"",OFFSET('Smelter Look-up'!$G$4,$V7-4,0))</f>
        <v>0</v>
      </c>
      <c r="I7" s="252" t="s">
        <v>3961</v>
      </c>
      <c r="J7" s="252" t="s">
        <v>3962</v>
      </c>
      <c r="K7" s="254"/>
      <c r="L7" s="254"/>
      <c r="M7" s="254"/>
      <c r="N7" s="254"/>
      <c r="O7" s="254"/>
      <c r="P7" s="253"/>
      <c r="Q7" s="255" t="s">
        <v>15458</v>
      </c>
      <c r="R7" s="250" t="str">
        <f ca="1">IF(ISERROR($V7),"",OFFSET('Smelter Look-up'!$C$4,$V7-4,0)&amp;"")</f>
        <v>Planta Recuperadora de Metales SpA</v>
      </c>
      <c r="S7" s="264" t="str">
        <f t="shared" ca="1" si="1"/>
        <v>CL</v>
      </c>
      <c r="T7" s="264" t="str">
        <f ca="1">IF(B7="","",IF(ISERROR(MATCH($J7,SorP!$B$1:$B$6230,0)),"",INDIRECT("'SorP'!$A$"&amp;MATCH($J7,SorP!$B$1:$B$6230,0))))</f>
        <v>CL-AN</v>
      </c>
      <c r="U7" s="299"/>
      <c r="V7" s="300">
        <f>IF(C7="",NA(),MATCH($B7&amp;$C7,'Smelter Look-up'!$J:$J,0))</f>
        <v>178</v>
      </c>
      <c r="W7" s="301"/>
      <c r="X7" s="301">
        <f t="shared" si="2"/>
        <v>0</v>
      </c>
      <c r="Y7" s="301"/>
      <c r="Z7" s="301"/>
      <c r="AB7" s="303" t="str">
        <f t="shared" si="3"/>
        <v>GoldPlanta Recuperadora de Metales SpA</v>
      </c>
    </row>
    <row r="8" spans="1:37" s="302" customFormat="1" ht="63.75">
      <c r="A8" s="249"/>
      <c r="B8" s="250" t="s">
        <v>1654</v>
      </c>
      <c r="C8" s="256" t="s">
        <v>15183</v>
      </c>
      <c r="D8" s="250" t="s">
        <v>15183</v>
      </c>
      <c r="E8" s="250" t="s">
        <v>1633</v>
      </c>
      <c r="F8" s="250" t="str">
        <f ca="1">IF(ISERROR($V8),"",OFFSET('Smelter Look-up'!$E$4,$V8-4,0))</f>
        <v>CID002918</v>
      </c>
      <c r="G8" s="250" t="str">
        <f ca="1">IF(C8=$X$4,"Enter smelter details", IF(ISERROR($V8),"",OFFSET('Smelter Look-up'!$F$4,$V8-4,0)))</f>
        <v>CFSI</v>
      </c>
      <c r="H8" s="251">
        <f ca="1">IF(ISERROR($V8),"",OFFSET('Smelter Look-up'!$G$4,$V8-4,0))</f>
        <v>0</v>
      </c>
      <c r="I8" s="252" t="s">
        <v>15207</v>
      </c>
      <c r="J8" s="252" t="s">
        <v>15114</v>
      </c>
      <c r="K8" s="254"/>
      <c r="L8" s="254"/>
      <c r="M8" s="254"/>
      <c r="N8" s="254"/>
      <c r="O8" s="254"/>
      <c r="P8" s="253"/>
      <c r="Q8" s="255" t="s">
        <v>15458</v>
      </c>
      <c r="R8" s="250" t="str">
        <f ca="1">IF(ISERROR($V8),"",OFFSET('Smelter Look-up'!$C$4,$V8-4,0)&amp;"")</f>
        <v>SungEel HiMetal Co., Ltd.</v>
      </c>
      <c r="S8" s="264" t="str">
        <f t="shared" ca="1" si="1"/>
        <v>KR</v>
      </c>
      <c r="T8" s="264" t="str">
        <f ca="1">IF(B8="","",IF(ISERROR(MATCH($J8,SorP!$B$1:$B$6230,0)),"",INDIRECT("'SorP'!$A$"&amp;MATCH($J8,SorP!$B$1:$B$6230,0))))</f>
        <v>KR-45</v>
      </c>
      <c r="U8" s="299"/>
      <c r="V8" s="300">
        <f>IF(C8="",NA(),MATCH($B8&amp;$C8,'Smelter Look-up'!$J:$J,0))</f>
        <v>227</v>
      </c>
      <c r="W8" s="301"/>
      <c r="X8" s="301">
        <f t="shared" si="2"/>
        <v>0</v>
      </c>
      <c r="Y8" s="301"/>
      <c r="Z8" s="301"/>
      <c r="AB8" s="303" t="str">
        <f t="shared" si="3"/>
        <v>GoldSungEel HiMetal Co., Ltd.</v>
      </c>
    </row>
    <row r="9" spans="1:37" s="302" customFormat="1" ht="38.25">
      <c r="A9" s="249"/>
      <c r="B9" s="250" t="s">
        <v>1654</v>
      </c>
      <c r="C9" s="256" t="s">
        <v>3843</v>
      </c>
      <c r="D9" s="250" t="s">
        <v>3843</v>
      </c>
      <c r="E9" s="250" t="s">
        <v>3832</v>
      </c>
      <c r="F9" s="250" t="str">
        <f ca="1">IF(ISERROR($V9),"",OFFSET('Smelter Look-up'!$E$4,$V9-4,0))</f>
        <v>CID002872</v>
      </c>
      <c r="G9" s="250" t="str">
        <f ca="1">IF(C9=$X$4,"Enter smelter details", IF(ISERROR($V9),"",OFFSET('Smelter Look-up'!$F$4,$V9-4,0)))</f>
        <v>CFSI</v>
      </c>
      <c r="H9" s="251">
        <f ca="1">IF(ISERROR($V9),"",OFFSET('Smelter Look-up'!$G$4,$V9-4,0))</f>
        <v>0</v>
      </c>
      <c r="I9" s="252" t="s">
        <v>2276</v>
      </c>
      <c r="J9" s="252" t="s">
        <v>2277</v>
      </c>
      <c r="K9" s="254"/>
      <c r="L9" s="254"/>
      <c r="M9" s="254"/>
      <c r="N9" s="254"/>
      <c r="O9" s="254"/>
      <c r="P9" s="253"/>
      <c r="Q9" s="255"/>
      <c r="R9" s="250" t="str">
        <f ca="1">IF(ISERROR($V9),"",OFFSET('Smelter Look-up'!$C$4,$V9-4,0)&amp;"")</f>
        <v>Pease &amp; Curren</v>
      </c>
      <c r="S9" s="264" t="str">
        <f t="shared" ca="1" si="1"/>
        <v>US</v>
      </c>
      <c r="T9" s="264" t="str">
        <f ca="1">IF(B9="","",IF(ISERROR(MATCH($J9,SorP!$B$1:$B$6230,0)),"",INDIRECT("'SorP'!$A$"&amp;MATCH($J9,SorP!$B$1:$B$6230,0))))</f>
        <v>US-RI</v>
      </c>
      <c r="U9" s="299"/>
      <c r="V9" s="300">
        <f>IF(C9="",NA(),MATCH($B9&amp;$C9,'Smelter Look-up'!$J:$J,0))</f>
        <v>174</v>
      </c>
      <c r="W9" s="301"/>
      <c r="X9" s="301">
        <f t="shared" si="2"/>
        <v>0</v>
      </c>
      <c r="Y9" s="301"/>
      <c r="Z9" s="301"/>
      <c r="AB9" s="303" t="str">
        <f t="shared" si="3"/>
        <v>GoldPease &amp; Curren</v>
      </c>
    </row>
    <row r="10" spans="1:37" s="302" customFormat="1" ht="89.25">
      <c r="A10" s="249"/>
      <c r="B10" s="250" t="s">
        <v>1654</v>
      </c>
      <c r="C10" s="256" t="s">
        <v>3836</v>
      </c>
      <c r="D10" s="250" t="s">
        <v>3836</v>
      </c>
      <c r="E10" s="250" t="s">
        <v>1623</v>
      </c>
      <c r="F10" s="250" t="str">
        <f ca="1">IF(ISERROR($V10),"",OFFSET('Smelter Look-up'!$E$4,$V10-4,0))</f>
        <v>CID002867</v>
      </c>
      <c r="G10" s="250" t="str">
        <f ca="1">IF(C10=$X$4,"Enter smelter details", IF(ISERROR($V10),"",OFFSET('Smelter Look-up'!$F$4,$V10-4,0)))</f>
        <v>CFSI</v>
      </c>
      <c r="H10" s="251">
        <f ca="1">IF(ISERROR($V10),"",OFFSET('Smelter Look-up'!$G$4,$V10-4,0))</f>
        <v>0</v>
      </c>
      <c r="I10" s="252" t="s">
        <v>2280</v>
      </c>
      <c r="J10" s="252" t="s">
        <v>2281</v>
      </c>
      <c r="K10" s="254"/>
      <c r="L10" s="254"/>
      <c r="M10" s="254"/>
      <c r="N10" s="254"/>
      <c r="O10" s="254"/>
      <c r="P10" s="253"/>
      <c r="Q10" s="255"/>
      <c r="R10" s="250" t="str">
        <f ca="1">IF(ISERROR($V10),"",OFFSET('Smelter Look-up'!$C$4,$V10-4,0)&amp;"")</f>
        <v>Degussa Sonne / Mond Goldhandel GmbH</v>
      </c>
      <c r="S10" s="264" t="str">
        <f t="shared" ca="1" si="1"/>
        <v>DE</v>
      </c>
      <c r="T10" s="264" t="str">
        <f ca="1">IF(B10="","",IF(ISERROR(MATCH($J10,SorP!$B$1:$B$6230,0)),"",INDIRECT("'SorP'!$A$"&amp;MATCH($J10,SorP!$B$1:$B$6230,0))))</f>
        <v>DE-BW</v>
      </c>
      <c r="U10" s="299"/>
      <c r="V10" s="300">
        <f>IF(C10="",NA(),MATCH($B10&amp;$C10,'Smelter Look-up'!$J:$J,0))</f>
        <v>53</v>
      </c>
      <c r="W10" s="301"/>
      <c r="X10" s="301">
        <f t="shared" si="2"/>
        <v>0</v>
      </c>
      <c r="Y10" s="301"/>
      <c r="Z10" s="301"/>
      <c r="AB10" s="303" t="str">
        <f t="shared" si="3"/>
        <v>GoldDegussa Sonne / Mond Goldhandel GmbH</v>
      </c>
    </row>
    <row r="11" spans="1:37" s="302" customFormat="1" ht="63.75">
      <c r="A11" s="249"/>
      <c r="B11" s="250" t="s">
        <v>1654</v>
      </c>
      <c r="C11" s="256" t="s">
        <v>3841</v>
      </c>
      <c r="D11" s="250" t="s">
        <v>3841</v>
      </c>
      <c r="E11" s="250" t="s">
        <v>1614</v>
      </c>
      <c r="F11" s="250" t="str">
        <f ca="1">IF(ISERROR($V11),"",OFFSET('Smelter Look-up'!$E$4,$V11-4,0))</f>
        <v>CID002866</v>
      </c>
      <c r="G11" s="250" t="str">
        <f ca="1">IF(C11=$X$4,"Enter smelter details", IF(ISERROR($V11),"",OFFSET('Smelter Look-up'!$F$4,$V11-4,0)))</f>
        <v>CFSI</v>
      </c>
      <c r="H11" s="251">
        <f ca="1">IF(ISERROR($V11),"",OFFSET('Smelter Look-up'!$G$4,$V11-4,0))</f>
        <v>0</v>
      </c>
      <c r="I11" s="252" t="s">
        <v>3858</v>
      </c>
      <c r="J11" s="252" t="s">
        <v>3859</v>
      </c>
      <c r="K11" s="254"/>
      <c r="L11" s="254"/>
      <c r="M11" s="254"/>
      <c r="N11" s="254"/>
      <c r="O11" s="254"/>
      <c r="P11" s="253"/>
      <c r="Q11" s="255"/>
      <c r="R11" s="250" t="str">
        <f ca="1">IF(ISERROR($V11),"",OFFSET('Smelter Look-up'!$C$4,$V11-4,0)&amp;"")</f>
        <v>Morris and Watson Gold Coast</v>
      </c>
      <c r="S11" s="264" t="str">
        <f t="shared" ca="1" si="1"/>
        <v>AU</v>
      </c>
      <c r="T11" s="264" t="str">
        <f ca="1">IF(B11="","",IF(ISERROR(MATCH($J11,SorP!$B$1:$B$6230,0)),"",INDIRECT("'SorP'!$A$"&amp;MATCH($J11,SorP!$B$1:$B$6230,0))))</f>
        <v>AU-QLD</v>
      </c>
      <c r="U11" s="299"/>
      <c r="V11" s="300">
        <f>IF(C11="",NA(),MATCH($B11&amp;$C11,'Smelter Look-up'!$J:$J,0))</f>
        <v>155</v>
      </c>
      <c r="W11" s="301"/>
      <c r="X11" s="301">
        <f t="shared" si="2"/>
        <v>0</v>
      </c>
      <c r="Y11" s="301"/>
      <c r="Z11" s="301"/>
      <c r="AB11" s="303" t="str">
        <f t="shared" si="3"/>
        <v>GoldMorris and Watson Gold Coast</v>
      </c>
    </row>
    <row r="12" spans="1:37" s="302" customFormat="1" ht="102">
      <c r="A12" s="249"/>
      <c r="B12" s="250" t="s">
        <v>1654</v>
      </c>
      <c r="C12" s="256" t="s">
        <v>15459</v>
      </c>
      <c r="D12" s="250" t="s">
        <v>15459</v>
      </c>
      <c r="E12" s="250" t="s">
        <v>1341</v>
      </c>
      <c r="F12" s="250" t="str">
        <f ca="1">IF(ISERROR($V12),"",OFFSET('Smelter Look-up'!$E$4,$V12-4,0))</f>
        <v>CID002865</v>
      </c>
      <c r="G12" s="250" t="str">
        <f ca="1">IF(C12=$X$4,"Enter smelter details", IF(ISERROR($V12),"",OFFSET('Smelter Look-up'!$F$4,$V12-4,0)))</f>
        <v>CFSI</v>
      </c>
      <c r="H12" s="251">
        <f ca="1">IF(ISERROR($V12),"",OFFSET('Smelter Look-up'!$G$4,$V12-4,0))</f>
        <v>0</v>
      </c>
      <c r="I12" s="252" t="s">
        <v>14266</v>
      </c>
      <c r="J12" s="252" t="s">
        <v>11790</v>
      </c>
      <c r="K12" s="254"/>
      <c r="L12" s="254"/>
      <c r="M12" s="254"/>
      <c r="N12" s="254"/>
      <c r="O12" s="254"/>
      <c r="P12" s="253"/>
      <c r="Q12" s="255"/>
      <c r="R12" s="250" t="str">
        <f ca="1">IF(ISERROR($V12),"",OFFSET('Smelter Look-up'!$C$4,$V12-4,0)&amp;"")</f>
        <v>Kyshtym Copper-Electrolytic Plant ZAO</v>
      </c>
      <c r="S12" s="264" t="str">
        <f t="shared" ca="1" si="1"/>
        <v>RU</v>
      </c>
      <c r="T12" s="264" t="str">
        <f ca="1">IF(B12="","",IF(ISERROR(MATCH($J12,SorP!$B$1:$B$6230,0)),"",INDIRECT("'SorP'!$A$"&amp;MATCH($J12,SorP!$B$1:$B$6230,0))))</f>
        <v>RU-CHE</v>
      </c>
      <c r="U12" s="299"/>
      <c r="V12" s="300">
        <f>IF(C12="",NA(),MATCH($B12&amp;$C12,'Smelter Look-up'!$J:$J,0))</f>
        <v>121</v>
      </c>
      <c r="W12" s="301"/>
      <c r="X12" s="301">
        <f t="shared" si="2"/>
        <v>0</v>
      </c>
      <c r="Y12" s="301"/>
      <c r="Z12" s="301"/>
      <c r="AB12" s="303" t="str">
        <f t="shared" si="3"/>
        <v>GoldKYSHTYM COPPER-ELECTROLYTIC PLANT ZAO</v>
      </c>
    </row>
    <row r="13" spans="1:37" s="302" customFormat="1" ht="38.25">
      <c r="A13" s="249"/>
      <c r="B13" s="250" t="s">
        <v>1654</v>
      </c>
      <c r="C13" s="256" t="s">
        <v>3597</v>
      </c>
      <c r="D13" s="250" t="s">
        <v>3597</v>
      </c>
      <c r="E13" s="250" t="s">
        <v>1628</v>
      </c>
      <c r="F13" s="250" t="str">
        <f ca="1">IF(ISERROR($V13),"",OFFSET('Smelter Look-up'!$E$4,$V13-4,0))</f>
        <v>CID002863</v>
      </c>
      <c r="G13" s="250" t="str">
        <f ca="1">IF(C13=$X$4,"Enter smelter details", IF(ISERROR($V13),"",OFFSET('Smelter Look-up'!$F$4,$V13-4,0)))</f>
        <v>CFSI</v>
      </c>
      <c r="H13" s="251">
        <f ca="1">IF(ISERROR($V13),"",OFFSET('Smelter Look-up'!$G$4,$V13-4,0))</f>
        <v>0</v>
      </c>
      <c r="I13" s="252" t="s">
        <v>3666</v>
      </c>
      <c r="J13" s="252" t="s">
        <v>3667</v>
      </c>
      <c r="K13" s="254"/>
      <c r="L13" s="254"/>
      <c r="M13" s="254"/>
      <c r="N13" s="254"/>
      <c r="O13" s="254" t="s">
        <v>1628</v>
      </c>
      <c r="P13" s="253"/>
      <c r="Q13" s="255"/>
      <c r="R13" s="250" t="str">
        <f ca="1">IF(ISERROR($V13),"",OFFSET('Smelter Look-up'!$C$4,$V13-4,0)&amp;"")</f>
        <v>Bangalore Refinery</v>
      </c>
      <c r="S13" s="264" t="str">
        <f t="shared" ca="1" si="1"/>
        <v>IN</v>
      </c>
      <c r="T13" s="264" t="str">
        <f ca="1">IF(B13="","",IF(ISERROR(MATCH($J13,SorP!$B$1:$B$6230,0)),"",INDIRECT("'SorP'!$A$"&amp;MATCH($J13,SorP!$B$1:$B$6230,0))))</f>
        <v>IN-KA</v>
      </c>
      <c r="U13" s="299"/>
      <c r="V13" s="300">
        <f>IF(C13="",NA(),MATCH($B13&amp;$C13,'Smelter Look-up'!$J:$J,0))</f>
        <v>32</v>
      </c>
      <c r="W13" s="301"/>
      <c r="X13" s="301">
        <f t="shared" si="2"/>
        <v>0</v>
      </c>
      <c r="Y13" s="301"/>
      <c r="Z13" s="301"/>
      <c r="AB13" s="303" t="str">
        <f t="shared" si="3"/>
        <v>GoldBangalore Refinery</v>
      </c>
    </row>
    <row r="14" spans="1:37" s="302" customFormat="1" ht="38.25">
      <c r="A14" s="249"/>
      <c r="B14" s="250" t="s">
        <v>1654</v>
      </c>
      <c r="C14" s="256" t="s">
        <v>3618</v>
      </c>
      <c r="D14" s="250" t="s">
        <v>3618</v>
      </c>
      <c r="E14" s="250" t="s">
        <v>1637</v>
      </c>
      <c r="F14" s="250" t="str">
        <f ca="1">IF(ISERROR($V14),"",OFFSET('Smelter Look-up'!$E$4,$V14-4,0))</f>
        <v>CID002857</v>
      </c>
      <c r="G14" s="250" t="str">
        <f ca="1">IF(C14=$X$4,"Enter smelter details", IF(ISERROR($V14),"",OFFSET('Smelter Look-up'!$F$4,$V14-4,0)))</f>
        <v>CFSI</v>
      </c>
      <c r="H14" s="251">
        <f ca="1">IF(ISERROR($V14),"",OFFSET('Smelter Look-up'!$G$4,$V14-4,0))</f>
        <v>0</v>
      </c>
      <c r="I14" s="252" t="s">
        <v>3668</v>
      </c>
      <c r="J14" s="252" t="s">
        <v>3669</v>
      </c>
      <c r="K14" s="254"/>
      <c r="L14" s="254"/>
      <c r="M14" s="254"/>
      <c r="N14" s="254"/>
      <c r="O14" s="254" t="s">
        <v>15460</v>
      </c>
      <c r="P14" s="253"/>
      <c r="Q14" s="255"/>
      <c r="R14" s="250" t="str">
        <f ca="1">IF(ISERROR($V14),"",OFFSET('Smelter Look-up'!$C$4,$V14-4,0)&amp;"")</f>
        <v>Modeltech Sdn Bhd</v>
      </c>
      <c r="S14" s="264" t="str">
        <f t="shared" ca="1" si="1"/>
        <v>MY</v>
      </c>
      <c r="T14" s="264" t="str">
        <f ca="1">IF(B14="","",IF(ISERROR(MATCH($J14,SorP!$B$1:$B$6230,0)),"",INDIRECT("'SorP'!$A$"&amp;MATCH($J14,SorP!$B$1:$B$6230,0))))</f>
        <v>MY-04</v>
      </c>
      <c r="U14" s="299"/>
      <c r="V14" s="300">
        <f>IF(C14="",NA(),MATCH($B14&amp;$C14,'Smelter Look-up'!$J:$J,0))</f>
        <v>153</v>
      </c>
      <c r="W14" s="301"/>
      <c r="X14" s="301">
        <f t="shared" si="2"/>
        <v>0</v>
      </c>
      <c r="Y14" s="301"/>
      <c r="Z14" s="301"/>
      <c r="AB14" s="303" t="str">
        <f t="shared" si="3"/>
        <v>GoldModeltech Sdn Bhd</v>
      </c>
    </row>
    <row r="15" spans="1:37" s="302" customFormat="1" ht="76.5">
      <c r="A15" s="249"/>
      <c r="B15" s="250" t="s">
        <v>1654</v>
      </c>
      <c r="C15" s="256" t="s">
        <v>3641</v>
      </c>
      <c r="D15" s="250" t="s">
        <v>3641</v>
      </c>
      <c r="E15" s="250" t="s">
        <v>1352</v>
      </c>
      <c r="F15" s="250" t="str">
        <f ca="1">IF(ISERROR($V15),"",OFFSET('Smelter Look-up'!$E$4,$V15-4,0))</f>
        <v>CID002854</v>
      </c>
      <c r="G15" s="250" t="str">
        <f ca="1">IF(C15=$X$4,"Enter smelter details", IF(ISERROR($V15),"",OFFSET('Smelter Look-up'!$F$4,$V15-4,0)))</f>
        <v>CFSI</v>
      </c>
      <c r="H15" s="251">
        <f ca="1">IF(ISERROR($V15),"",OFFSET('Smelter Look-up'!$G$4,$V15-4,0))</f>
        <v>0</v>
      </c>
      <c r="I15" s="252" t="s">
        <v>3643</v>
      </c>
      <c r="J15" s="252" t="s">
        <v>3643</v>
      </c>
      <c r="K15" s="254"/>
      <c r="L15" s="254"/>
      <c r="M15" s="254"/>
      <c r="N15" s="254"/>
      <c r="O15" s="254"/>
      <c r="P15" s="253"/>
      <c r="Q15" s="255"/>
      <c r="R15" s="250" t="str">
        <f ca="1">IF(ISERROR($V15),"",OFFSET('Smelter Look-up'!$C$4,$V15-4,0)&amp;"")</f>
        <v>Universal Precious Metals Refining Zambia</v>
      </c>
      <c r="S15" s="264" t="str">
        <f t="shared" ca="1" si="1"/>
        <v>ZM</v>
      </c>
      <c r="T15" s="264" t="str">
        <f ca="1">IF(B15="","",IF(ISERROR(MATCH($J15,SorP!$B$1:$B$6230,0)),"",INDIRECT("'SorP'!$A$"&amp;MATCH($J15,SorP!$B$1:$B$6230,0))))</f>
        <v>ZM-09</v>
      </c>
      <c r="U15" s="299"/>
      <c r="V15" s="300">
        <f>IF(C15="",NA(),MATCH($B15&amp;$C15,'Smelter Look-up'!$J:$J,0))</f>
        <v>255</v>
      </c>
      <c r="W15" s="301"/>
      <c r="X15" s="301">
        <f t="shared" si="2"/>
        <v>0</v>
      </c>
      <c r="Y15" s="301"/>
      <c r="Z15" s="301"/>
      <c r="AB15" s="303" t="str">
        <f t="shared" si="3"/>
        <v>GoldUniversal Precious Metals Refining Zambia</v>
      </c>
    </row>
    <row r="16" spans="1:37" s="302" customFormat="1" ht="25.5">
      <c r="A16" s="249"/>
      <c r="B16" s="250" t="s">
        <v>1654</v>
      </c>
      <c r="C16" s="256" t="s">
        <v>3628</v>
      </c>
      <c r="D16" s="250" t="s">
        <v>3628</v>
      </c>
      <c r="E16" s="250" t="s">
        <v>1628</v>
      </c>
      <c r="F16" s="250" t="str">
        <f ca="1">IF(ISERROR($V16),"",OFFSET('Smelter Look-up'!$E$4,$V16-4,0))</f>
        <v>CID002853</v>
      </c>
      <c r="G16" s="250" t="str">
        <f ca="1">IF(C16=$X$4,"Enter smelter details", IF(ISERROR($V16),"",OFFSET('Smelter Look-up'!$F$4,$V16-4,0)))</f>
        <v>CFSI</v>
      </c>
      <c r="H16" s="251">
        <f ca="1">IF(ISERROR($V16),"",OFFSET('Smelter Look-up'!$G$4,$V16-4,0))</f>
        <v>0</v>
      </c>
      <c r="I16" s="252" t="s">
        <v>3630</v>
      </c>
      <c r="J16" s="252" t="s">
        <v>3631</v>
      </c>
      <c r="K16" s="254"/>
      <c r="L16" s="254"/>
      <c r="M16" s="254"/>
      <c r="N16" s="254"/>
      <c r="O16" s="254"/>
      <c r="P16" s="253"/>
      <c r="Q16" s="255"/>
      <c r="R16" s="250" t="str">
        <f ca="1">IF(ISERROR($V16),"",OFFSET('Smelter Look-up'!$C$4,$V16-4,0)&amp;"")</f>
        <v>Sai Refinery</v>
      </c>
      <c r="S16" s="264" t="str">
        <f t="shared" ca="1" si="1"/>
        <v>IN</v>
      </c>
      <c r="T16" s="264" t="str">
        <f ca="1">IF(B16="","",IF(ISERROR(MATCH($J16,SorP!$B$1:$B$6230,0)),"",INDIRECT("'SorP'!$A$"&amp;MATCH($J16,SorP!$B$1:$B$6230,0))))</f>
        <v>IN-HP</v>
      </c>
      <c r="U16" s="299"/>
      <c r="V16" s="300">
        <f>IF(C16="",NA(),MATCH($B16&amp;$C16,'Smelter Look-up'!$J:$J,0))</f>
        <v>195</v>
      </c>
      <c r="W16" s="301"/>
      <c r="X16" s="301">
        <f t="shared" si="2"/>
        <v>0</v>
      </c>
      <c r="Y16" s="301"/>
      <c r="Z16" s="301"/>
      <c r="AB16" s="303" t="str">
        <f t="shared" si="3"/>
        <v>GoldSai Refinery</v>
      </c>
    </row>
    <row r="17" spans="1:28" s="302" customFormat="1" ht="76.5">
      <c r="A17" s="249"/>
      <c r="B17" s="250" t="s">
        <v>1654</v>
      </c>
      <c r="C17" s="256" t="s">
        <v>3941</v>
      </c>
      <c r="D17" s="250" t="s">
        <v>3941</v>
      </c>
      <c r="E17" s="250" t="s">
        <v>1628</v>
      </c>
      <c r="F17" s="250" t="str">
        <f ca="1">IF(ISERROR($V17),"",OFFSET('Smelter Look-up'!$E$4,$V17-4,0))</f>
        <v>CID002852</v>
      </c>
      <c r="G17" s="250" t="str">
        <f ca="1">IF(C17=$X$4,"Enter smelter details", IF(ISERROR($V17),"",OFFSET('Smelter Look-up'!$F$4,$V17-4,0)))</f>
        <v>CFSI</v>
      </c>
      <c r="H17" s="251">
        <f ca="1">IF(ISERROR($V17),"",OFFSET('Smelter Look-up'!$G$4,$V17-4,0))</f>
        <v>0</v>
      </c>
      <c r="I17" s="252" t="s">
        <v>3604</v>
      </c>
      <c r="J17" s="252" t="s">
        <v>3605</v>
      </c>
      <c r="K17" s="254"/>
      <c r="L17" s="254"/>
      <c r="M17" s="254"/>
      <c r="N17" s="254"/>
      <c r="O17" s="254" t="s">
        <v>15461</v>
      </c>
      <c r="P17" s="253"/>
      <c r="Q17" s="255"/>
      <c r="R17" s="250" t="str">
        <f ca="1">IF(ISERROR($V17),"",OFFSET('Smelter Look-up'!$C$4,$V17-4,0)&amp;"")</f>
        <v>GCC Gujrat Gold Centre Pvt. Ltd.</v>
      </c>
      <c r="S17" s="264" t="str">
        <f t="shared" ca="1" si="1"/>
        <v>IN</v>
      </c>
      <c r="T17" s="264" t="str">
        <f ca="1">IF(B17="","",IF(ISERROR(MATCH($J17,SorP!$B$1:$B$6230,0)),"",INDIRECT("'SorP'!$A$"&amp;MATCH($J17,SorP!$B$1:$B$6230,0))))</f>
        <v>IN-GJ</v>
      </c>
      <c r="U17" s="299"/>
      <c r="V17" s="300">
        <f>IF(C17="",NA(),MATCH($B17&amp;$C17,'Smelter Look-up'!$J:$J,0))</f>
        <v>71</v>
      </c>
      <c r="W17" s="301"/>
      <c r="X17" s="301">
        <f t="shared" si="2"/>
        <v>0</v>
      </c>
      <c r="Y17" s="301"/>
      <c r="Z17" s="301"/>
      <c r="AB17" s="303" t="str">
        <f t="shared" si="3"/>
        <v>GoldGCC Gujrat Gold Centre Pvt. Ltd.</v>
      </c>
    </row>
    <row r="18" spans="1:28" s="302" customFormat="1" ht="51">
      <c r="A18" s="249"/>
      <c r="B18" s="250" t="s">
        <v>1654</v>
      </c>
      <c r="C18" s="256" t="s">
        <v>3593</v>
      </c>
      <c r="D18" s="250" t="s">
        <v>3593</v>
      </c>
      <c r="E18" s="250" t="s">
        <v>1351</v>
      </c>
      <c r="F18" s="250" t="str">
        <f ca="1">IF(ISERROR($V18),"",OFFSET('Smelter Look-up'!$E$4,$V18-4,0))</f>
        <v>CID002850</v>
      </c>
      <c r="G18" s="250" t="str">
        <f ca="1">IF(C18=$X$4,"Enter smelter details", IF(ISERROR($V18),"",OFFSET('Smelter Look-up'!$F$4,$V18-4,0)))</f>
        <v>CFSI</v>
      </c>
      <c r="H18" s="251">
        <f ca="1">IF(ISERROR($V18),"",OFFSET('Smelter Look-up'!$G$4,$V18-4,0))</f>
        <v>0</v>
      </c>
      <c r="I18" s="252" t="s">
        <v>3595</v>
      </c>
      <c r="J18" s="252" t="s">
        <v>2395</v>
      </c>
      <c r="K18" s="254"/>
      <c r="L18" s="254"/>
      <c r="M18" s="254"/>
      <c r="N18" s="254"/>
      <c r="O18" s="254" t="s">
        <v>15461</v>
      </c>
      <c r="P18" s="253"/>
      <c r="Q18" s="255" t="s">
        <v>15458</v>
      </c>
      <c r="R18" s="250" t="str">
        <f ca="1">IF(ISERROR($V18),"",OFFSET('Smelter Look-up'!$C$4,$V18-4,0)&amp;"")</f>
        <v>AU Traders and Refiners</v>
      </c>
      <c r="S18" s="264" t="str">
        <f t="shared" ca="1" si="1"/>
        <v>ZA</v>
      </c>
      <c r="T18" s="264" t="str">
        <f ca="1">IF(B18="","",IF(ISERROR(MATCH($J18,SorP!$B$1:$B$6230,0)),"",INDIRECT("'SorP'!$A$"&amp;MATCH($J18,SorP!$B$1:$B$6230,0))))</f>
        <v>ZA-GT</v>
      </c>
      <c r="U18" s="299"/>
      <c r="V18" s="300">
        <f>IF(C18="",NA(),MATCH($B18&amp;$C18,'Smelter Look-up'!$J:$J,0))</f>
        <v>29</v>
      </c>
      <c r="W18" s="301"/>
      <c r="X18" s="301">
        <f t="shared" si="2"/>
        <v>0</v>
      </c>
      <c r="Y18" s="301"/>
      <c r="Z18" s="301"/>
      <c r="AB18" s="303" t="str">
        <f t="shared" si="3"/>
        <v>GoldAU Traders and Refiners</v>
      </c>
    </row>
    <row r="19" spans="1:28" s="302" customFormat="1" ht="267.75">
      <c r="A19" s="249"/>
      <c r="B19" s="250" t="s">
        <v>1654</v>
      </c>
      <c r="C19" s="256" t="s">
        <v>14297</v>
      </c>
      <c r="D19" s="250" t="s">
        <v>14297</v>
      </c>
      <c r="E19" s="250" t="s">
        <v>1615</v>
      </c>
      <c r="F19" s="250" t="str">
        <f ca="1">IF(ISERROR($V19),"",OFFSET('Smelter Look-up'!$E$4,$V19-4,0))</f>
        <v>CID002779</v>
      </c>
      <c r="G19" s="250" t="str">
        <f ca="1">IF(C19=$X$4,"Enter smelter details", IF(ISERROR($V19),"",OFFSET('Smelter Look-up'!$F$4,$V19-4,0)))</f>
        <v>CFSI</v>
      </c>
      <c r="H19" s="251">
        <f ca="1">IF(ISERROR($V19),"",OFFSET('Smelter Look-up'!$G$4,$V19-4,0))</f>
        <v>0</v>
      </c>
      <c r="I19" s="252" t="s">
        <v>3256</v>
      </c>
      <c r="J19" s="252" t="s">
        <v>4262</v>
      </c>
      <c r="K19" s="254"/>
      <c r="L19" s="254"/>
      <c r="M19" s="254"/>
      <c r="N19" s="254" t="s">
        <v>15462</v>
      </c>
      <c r="O19" s="254" t="s">
        <v>15463</v>
      </c>
      <c r="P19" s="253"/>
      <c r="Q19" s="255" t="s">
        <v>15458</v>
      </c>
      <c r="R19" s="250" t="str">
        <f ca="1">IF(ISERROR($V19),"",OFFSET('Smelter Look-up'!$C$4,$V19-4,0)&amp;"")</f>
        <v>Ogussa Osterreichische Gold- und Silber-Scheideanstalt GmbH</v>
      </c>
      <c r="S19" s="264" t="str">
        <f t="shared" ca="1" si="1"/>
        <v>AT</v>
      </c>
      <c r="T19" s="264" t="str">
        <f ca="1">IF(B19="","",IF(ISERROR(MATCH($J19,SorP!$B$1:$B$6230,0)),"",INDIRECT("'SorP'!$A$"&amp;MATCH($J19,SorP!$B$1:$B$6230,0))))</f>
        <v>AT-9</v>
      </c>
      <c r="U19" s="299"/>
      <c r="V19" s="300">
        <f>IF(C19="",NA(),MATCH($B19&amp;$C19,'Smelter Look-up'!$J:$J,0))</f>
        <v>164</v>
      </c>
      <c r="W19" s="301"/>
      <c r="X19" s="301">
        <f t="shared" si="2"/>
        <v>0</v>
      </c>
      <c r="Y19" s="301"/>
      <c r="Z19" s="301"/>
      <c r="AB19" s="303" t="str">
        <f t="shared" si="3"/>
        <v>GoldOgussa Osterreichische Gold- und Silber-Scheideanstalt GmbH</v>
      </c>
    </row>
    <row r="20" spans="1:28" s="302" customFormat="1" ht="127.5">
      <c r="A20" s="249"/>
      <c r="B20" s="250" t="s">
        <v>1654</v>
      </c>
      <c r="C20" s="256" t="s">
        <v>3251</v>
      </c>
      <c r="D20" s="250" t="s">
        <v>3251</v>
      </c>
      <c r="E20" s="250" t="s">
        <v>1623</v>
      </c>
      <c r="F20" s="250" t="str">
        <f ca="1">IF(ISERROR($V20),"",OFFSET('Smelter Look-up'!$E$4,$V20-4,0))</f>
        <v>CID002778</v>
      </c>
      <c r="G20" s="250" t="str">
        <f ca="1">IF(C20=$X$4,"Enter smelter details", IF(ISERROR($V20),"",OFFSET('Smelter Look-up'!$F$4,$V20-4,0)))</f>
        <v>CFSI</v>
      </c>
      <c r="H20" s="251">
        <f ca="1">IF(ISERROR($V20),"",OFFSET('Smelter Look-up'!$G$4,$V20-4,0))</f>
        <v>0</v>
      </c>
      <c r="I20" s="252" t="s">
        <v>2280</v>
      </c>
      <c r="J20" s="252" t="s">
        <v>2281</v>
      </c>
      <c r="K20" s="254"/>
      <c r="L20" s="254"/>
      <c r="M20" s="254"/>
      <c r="N20" s="254" t="s">
        <v>15464</v>
      </c>
      <c r="O20" s="254" t="s">
        <v>15465</v>
      </c>
      <c r="P20" s="253"/>
      <c r="Q20" s="255" t="s">
        <v>15458</v>
      </c>
      <c r="R20" s="250" t="str">
        <f ca="1">IF(ISERROR($V20),"",OFFSET('Smelter Look-up'!$C$4,$V20-4,0)&amp;"")</f>
        <v>WIELAND Edelmetalle GmbH</v>
      </c>
      <c r="S20" s="264" t="str">
        <f t="shared" ca="1" si="1"/>
        <v>DE</v>
      </c>
      <c r="T20" s="264" t="str">
        <f ca="1">IF(B20="","",IF(ISERROR(MATCH($J20,SorP!$B$1:$B$6230,0)),"",INDIRECT("'SorP'!$A$"&amp;MATCH($J20,SorP!$B$1:$B$6230,0))))</f>
        <v>DE-BW</v>
      </c>
      <c r="U20" s="299"/>
      <c r="V20" s="300">
        <f>IF(C20="",NA(),MATCH($B20&amp;$C20,'Smelter Look-up'!$J:$J,0))</f>
        <v>258</v>
      </c>
      <c r="W20" s="301"/>
      <c r="X20" s="301">
        <f t="shared" si="2"/>
        <v>0</v>
      </c>
      <c r="Y20" s="301"/>
      <c r="Z20" s="301"/>
      <c r="AB20" s="303" t="str">
        <f t="shared" si="3"/>
        <v>GoldWIELAND Edelmetalle GmbH</v>
      </c>
    </row>
    <row r="21" spans="1:28" s="302" customFormat="1" ht="76.5">
      <c r="A21" s="249"/>
      <c r="B21" s="250" t="s">
        <v>1654</v>
      </c>
      <c r="C21" s="256" t="s">
        <v>3250</v>
      </c>
      <c r="D21" s="250" t="s">
        <v>3250</v>
      </c>
      <c r="E21" s="250" t="s">
        <v>1623</v>
      </c>
      <c r="F21" s="250" t="str">
        <f ca="1">IF(ISERROR($V21),"",OFFSET('Smelter Look-up'!$E$4,$V21-4,0))</f>
        <v>CID002777</v>
      </c>
      <c r="G21" s="250" t="str">
        <f ca="1">IF(C21=$X$4,"Enter smelter details", IF(ISERROR($V21),"",OFFSET('Smelter Look-up'!$F$4,$V21-4,0)))</f>
        <v>CFSI</v>
      </c>
      <c r="H21" s="251">
        <f ca="1">IF(ISERROR($V21),"",OFFSET('Smelter Look-up'!$G$4,$V21-4,0))</f>
        <v>0</v>
      </c>
      <c r="I21" s="252" t="s">
        <v>2549</v>
      </c>
      <c r="J21" s="252" t="s">
        <v>5773</v>
      </c>
      <c r="K21" s="254"/>
      <c r="L21" s="254"/>
      <c r="M21" s="254"/>
      <c r="N21" s="254" t="s">
        <v>15466</v>
      </c>
      <c r="O21" s="254" t="s">
        <v>15467</v>
      </c>
      <c r="P21" s="253"/>
      <c r="Q21" s="255" t="s">
        <v>15458</v>
      </c>
      <c r="R21" s="250" t="str">
        <f ca="1">IF(ISERROR($V21),"",OFFSET('Smelter Look-up'!$C$4,$V21-4,0)&amp;"")</f>
        <v>SAXONIA Edelmetalle GmbH</v>
      </c>
      <c r="S21" s="264" t="str">
        <f t="shared" ca="1" si="1"/>
        <v>DE</v>
      </c>
      <c r="T21" s="264" t="str">
        <f ca="1">IF(B21="","",IF(ISERROR(MATCH($J21,SorP!$B$1:$B$6230,0)),"",INDIRECT("'SorP'!$A$"&amp;MATCH($J21,SorP!$B$1:$B$6230,0))))</f>
        <v>DE-SN</v>
      </c>
      <c r="U21" s="299"/>
      <c r="V21" s="300">
        <f>IF(C21="",NA(),MATCH($B21&amp;$C21,'Smelter Look-up'!$J:$J,0))</f>
        <v>199</v>
      </c>
      <c r="W21" s="301"/>
      <c r="X21" s="301">
        <f t="shared" si="2"/>
        <v>0</v>
      </c>
      <c r="Y21" s="301"/>
      <c r="Z21" s="301"/>
      <c r="AB21" s="303" t="str">
        <f t="shared" si="3"/>
        <v>GoldSAXONIA Edelmetalle GmbH</v>
      </c>
    </row>
    <row r="22" spans="1:28" s="302" customFormat="1" ht="25.5">
      <c r="A22" s="249"/>
      <c r="B22" s="250" t="s">
        <v>1654</v>
      </c>
      <c r="C22" s="256" t="s">
        <v>3947</v>
      </c>
      <c r="D22" s="250" t="s">
        <v>3947</v>
      </c>
      <c r="E22" s="250" t="s">
        <v>1629</v>
      </c>
      <c r="F22" s="250" t="str">
        <f ca="1">IF(ISERROR($V22),"",OFFSET('Smelter Look-up'!$E$4,$V22-4,0))</f>
        <v>CID002765</v>
      </c>
      <c r="G22" s="250" t="str">
        <f ca="1">IF(C22=$X$4,"Enter smelter details", IF(ISERROR($V22),"",OFFSET('Smelter Look-up'!$F$4,$V22-4,0)))</f>
        <v>CFSI</v>
      </c>
      <c r="H22" s="251">
        <f ca="1">IF(ISERROR($V22),"",OFFSET('Smelter Look-up'!$G$4,$V22-4,0))</f>
        <v>0</v>
      </c>
      <c r="I22" s="252" t="s">
        <v>2308</v>
      </c>
      <c r="J22" s="252" t="s">
        <v>8083</v>
      </c>
      <c r="K22" s="254"/>
      <c r="L22" s="254"/>
      <c r="M22" s="254"/>
      <c r="N22" s="254"/>
      <c r="O22" s="254"/>
      <c r="P22" s="253"/>
      <c r="Q22" s="255" t="s">
        <v>15458</v>
      </c>
      <c r="R22" s="250" t="str">
        <f ca="1">IF(ISERROR($V22),"",OFFSET('Smelter Look-up'!$C$4,$V22-4,0)&amp;"")</f>
        <v>Italpreziosi</v>
      </c>
      <c r="S22" s="264" t="str">
        <f t="shared" ca="1" si="1"/>
        <v>IT</v>
      </c>
      <c r="T22" s="264" t="str">
        <f ca="1">IF(B22="","",IF(ISERROR(MATCH($J22,SorP!$B$1:$B$6230,0)),"",INDIRECT("'SorP'!$A$"&amp;MATCH($J22,SorP!$B$1:$B$6230,0))))</f>
        <v>IT-52</v>
      </c>
      <c r="U22" s="299"/>
      <c r="V22" s="300">
        <f>IF(C22="",NA(),MATCH($B22&amp;$C22,'Smelter Look-up'!$J:$J,0))</f>
        <v>97</v>
      </c>
      <c r="W22" s="301"/>
      <c r="X22" s="301">
        <f t="shared" si="2"/>
        <v>0</v>
      </c>
      <c r="Y22" s="301"/>
      <c r="Z22" s="301"/>
      <c r="AB22" s="303" t="str">
        <f t="shared" si="3"/>
        <v>GoldItalpreziosi</v>
      </c>
    </row>
    <row r="23" spans="1:28" s="302" customFormat="1" ht="38.25">
      <c r="A23" s="249"/>
      <c r="B23" s="250" t="s">
        <v>1654</v>
      </c>
      <c r="C23" s="256" t="s">
        <v>3839</v>
      </c>
      <c r="D23" s="250" t="s">
        <v>3839</v>
      </c>
      <c r="E23" s="250" t="s">
        <v>1612</v>
      </c>
      <c r="F23" s="250" t="str">
        <f ca="1">IF(ISERROR($V23),"",OFFSET('Smelter Look-up'!$E$4,$V23-4,0))</f>
        <v>CID002762</v>
      </c>
      <c r="G23" s="250" t="str">
        <f ca="1">IF(C23=$X$4,"Enter smelter details", IF(ISERROR($V23),"",OFFSET('Smelter Look-up'!$F$4,$V23-4,0)))</f>
        <v>CFSI</v>
      </c>
      <c r="H23" s="251">
        <f ca="1">IF(ISERROR($V23),"",OFFSET('Smelter Look-up'!$G$4,$V23-4,0))</f>
        <v>0</v>
      </c>
      <c r="I23" s="252" t="s">
        <v>3857</v>
      </c>
      <c r="J23" s="252" t="s">
        <v>3857</v>
      </c>
      <c r="K23" s="254"/>
      <c r="L23" s="254"/>
      <c r="M23" s="254"/>
      <c r="N23" s="254"/>
      <c r="O23" s="254"/>
      <c r="P23" s="253"/>
      <c r="Q23" s="255"/>
      <c r="R23" s="250" t="str">
        <f ca="1">IF(ISERROR($V23),"",OFFSET('Smelter Look-up'!$C$4,$V23-4,0)&amp;"")</f>
        <v>L'Orfebre S.A.</v>
      </c>
      <c r="S23" s="264" t="str">
        <f t="shared" ca="1" si="1"/>
        <v>AD</v>
      </c>
      <c r="T23" s="264" t="str">
        <f ca="1">IF(B23="","",IF(ISERROR(MATCH($J23,SorP!$B$1:$B$6230,0)),"",INDIRECT("'SorP'!$A$"&amp;MATCH($J23,SorP!$B$1:$B$6230,0))))</f>
        <v>AD-07</v>
      </c>
      <c r="U23" s="299"/>
      <c r="V23" s="300">
        <f>IF(C23="",NA(),MATCH($B23&amp;$C23,'Smelter Look-up'!$J:$J,0))</f>
        <v>128</v>
      </c>
      <c r="W23" s="301"/>
      <c r="X23" s="301">
        <f t="shared" si="2"/>
        <v>0</v>
      </c>
      <c r="Y23" s="301"/>
      <c r="Z23" s="301"/>
      <c r="AB23" s="303" t="str">
        <f t="shared" si="3"/>
        <v>GoldL'Orfebre S.A.</v>
      </c>
    </row>
    <row r="24" spans="1:28" s="302" customFormat="1" ht="25.5">
      <c r="A24" s="249"/>
      <c r="B24" s="250" t="s">
        <v>1654</v>
      </c>
      <c r="C24" s="256" t="s">
        <v>3319</v>
      </c>
      <c r="D24" s="250" t="s">
        <v>3319</v>
      </c>
      <c r="E24" s="250" t="s">
        <v>1626</v>
      </c>
      <c r="F24" s="250" t="str">
        <f ca="1">IF(ISERROR($V24),"",OFFSET('Smelter Look-up'!$E$4,$V24-4,0))</f>
        <v>CID002761</v>
      </c>
      <c r="G24" s="250" t="str">
        <f ca="1">IF(C24=$X$4,"Enter smelter details", IF(ISERROR($V24),"",OFFSET('Smelter Look-up'!$F$4,$V24-4,0)))</f>
        <v>CFSI</v>
      </c>
      <c r="H24" s="251">
        <f ca="1">IF(ISERROR($V24),"",OFFSET('Smelter Look-up'!$G$4,$V24-4,0))</f>
        <v>0</v>
      </c>
      <c r="I24" s="252" t="s">
        <v>3321</v>
      </c>
      <c r="J24" s="252" t="s">
        <v>6436</v>
      </c>
      <c r="K24" s="254"/>
      <c r="L24" s="254"/>
      <c r="M24" s="254"/>
      <c r="N24" s="254"/>
      <c r="O24" s="254"/>
      <c r="P24" s="253"/>
      <c r="Q24" s="255" t="s">
        <v>15458</v>
      </c>
      <c r="R24" s="250" t="str">
        <f ca="1">IF(ISERROR($V24),"",OFFSET('Smelter Look-up'!$C$4,$V24-4,0)&amp;"")</f>
        <v>SAAMP</v>
      </c>
      <c r="S24" s="264" t="str">
        <f t="shared" ca="1" si="1"/>
        <v>FR</v>
      </c>
      <c r="T24" s="264" t="str">
        <f ca="1">IF(B24="","",IF(ISERROR(MATCH($J24,SorP!$B$1:$B$6230,0)),"",INDIRECT("'SorP'!$A$"&amp;MATCH($J24,SorP!$B$1:$B$6230,0))))</f>
        <v>FR-IDF</v>
      </c>
      <c r="U24" s="299"/>
      <c r="V24" s="300">
        <f>IF(C24="",NA(),MATCH($B24&amp;$C24,'Smelter Look-up'!$J:$J,0))</f>
        <v>190</v>
      </c>
      <c r="W24" s="301"/>
      <c r="X24" s="301">
        <f t="shared" si="2"/>
        <v>0</v>
      </c>
      <c r="Y24" s="301"/>
      <c r="Z24" s="301"/>
      <c r="AB24" s="303" t="str">
        <f t="shared" si="3"/>
        <v>GoldSAAMP</v>
      </c>
    </row>
    <row r="25" spans="1:28" s="302" customFormat="1" ht="63.75">
      <c r="A25" s="249"/>
      <c r="B25" s="250" t="s">
        <v>1654</v>
      </c>
      <c r="C25" s="256" t="s">
        <v>3833</v>
      </c>
      <c r="D25" s="250" t="s">
        <v>3833</v>
      </c>
      <c r="E25" s="250" t="s">
        <v>3832</v>
      </c>
      <c r="F25" s="250" t="str">
        <f ca="1">IF(ISERROR($V25),"",OFFSET('Smelter Look-up'!$E$4,$V25-4,0))</f>
        <v>CID002708</v>
      </c>
      <c r="G25" s="250" t="str">
        <f ca="1">IF(C25=$X$4,"Enter smelter details", IF(ISERROR($V25),"",OFFSET('Smelter Look-up'!$F$4,$V25-4,0)))</f>
        <v>CFSI</v>
      </c>
      <c r="H25" s="251">
        <f ca="1">IF(ISERROR($V25),"",OFFSET('Smelter Look-up'!$G$4,$V25-4,0))</f>
        <v>0</v>
      </c>
      <c r="I25" s="252" t="s">
        <v>3835</v>
      </c>
      <c r="J25" s="252" t="s">
        <v>2508</v>
      </c>
      <c r="K25" s="254"/>
      <c r="L25" s="254"/>
      <c r="M25" s="254"/>
      <c r="N25" s="254"/>
      <c r="O25" s="254"/>
      <c r="P25" s="253"/>
      <c r="Q25" s="255"/>
      <c r="R25" s="250" t="str">
        <f ca="1">IF(ISERROR($V25),"",OFFSET('Smelter Look-up'!$C$4,$V25-4,0)&amp;"")</f>
        <v>Abington Reldan Metals, LLC</v>
      </c>
      <c r="S25" s="264" t="str">
        <f t="shared" ca="1" si="1"/>
        <v>US</v>
      </c>
      <c r="T25" s="264" t="str">
        <f ca="1">IF(B25="","",IF(ISERROR(MATCH($J25,SorP!$B$1:$B$6230,0)),"",INDIRECT("'SorP'!$A$"&amp;MATCH($J25,SorP!$B$1:$B$6230,0))))</f>
        <v>US-PA</v>
      </c>
      <c r="U25" s="299"/>
      <c r="V25" s="300">
        <f>IF(C25="",NA(),MATCH($B25&amp;$C25,'Smelter Look-up'!$J:$J,0))</f>
        <v>5</v>
      </c>
      <c r="W25" s="301"/>
      <c r="X25" s="301">
        <f t="shared" si="2"/>
        <v>0</v>
      </c>
      <c r="Y25" s="301"/>
      <c r="Z25" s="301"/>
      <c r="AB25" s="303" t="str">
        <f t="shared" si="3"/>
        <v>GoldAbington Reldan Metals, LLC</v>
      </c>
    </row>
    <row r="26" spans="1:28" s="302" customFormat="1" ht="51">
      <c r="A26" s="249"/>
      <c r="B26" s="250" t="s">
        <v>1654</v>
      </c>
      <c r="C26" s="256" t="s">
        <v>3636</v>
      </c>
      <c r="D26" s="250" t="s">
        <v>3636</v>
      </c>
      <c r="E26" s="250" t="s">
        <v>1631</v>
      </c>
      <c r="F26" s="250" t="str">
        <f ca="1">IF(ISERROR($V26),"",OFFSET('Smelter Look-up'!$E$4,$V26-4,0))</f>
        <v>CID002615</v>
      </c>
      <c r="G26" s="250" t="str">
        <f ca="1">IF(C26=$X$4,"Enter smelter details", IF(ISERROR($V26),"",OFFSET('Smelter Look-up'!$F$4,$V26-4,0)))</f>
        <v>CFSI</v>
      </c>
      <c r="H26" s="251">
        <f ca="1">IF(ISERROR($V26),"",OFFSET('Smelter Look-up'!$G$4,$V26-4,0))</f>
        <v>0</v>
      </c>
      <c r="I26" s="252" t="s">
        <v>3638</v>
      </c>
      <c r="J26" s="252" t="s">
        <v>3639</v>
      </c>
      <c r="K26" s="254"/>
      <c r="L26" s="254"/>
      <c r="M26" s="254"/>
      <c r="N26" s="254"/>
      <c r="O26" s="254" t="s">
        <v>15461</v>
      </c>
      <c r="P26" s="253"/>
      <c r="Q26" s="255"/>
      <c r="R26" s="250" t="str">
        <f ca="1">IF(ISERROR($V26),"",OFFSET('Smelter Look-up'!$C$4,$V26-4,0)&amp;"")</f>
        <v>TOO Tau-Ken-Altyn</v>
      </c>
      <c r="S26" s="264" t="str">
        <f t="shared" ca="1" si="1"/>
        <v>KZ</v>
      </c>
      <c r="T26" s="264" t="str">
        <f ca="1">IF(B26="","",IF(ISERROR(MATCH($J26,SorP!$B$1:$B$6230,0)),"",INDIRECT("'SorP'!$A$"&amp;MATCH($J26,SorP!$B$1:$B$6230,0))))</f>
        <v>KZ-ALA</v>
      </c>
      <c r="U26" s="299"/>
      <c r="V26" s="300">
        <f>IF(C26="",NA(),MATCH($B26&amp;$C26,'Smelter Look-up'!$J:$J,0))</f>
        <v>247</v>
      </c>
      <c r="W26" s="301"/>
      <c r="X26" s="301">
        <f t="shared" si="2"/>
        <v>0</v>
      </c>
      <c r="Y26" s="301"/>
      <c r="Z26" s="301"/>
      <c r="AB26" s="303" t="str">
        <f t="shared" si="3"/>
        <v>GoldTOO Tau-Ken-Altyn</v>
      </c>
    </row>
    <row r="27" spans="1:28" s="302" customFormat="1" ht="38.25">
      <c r="A27" s="249"/>
      <c r="B27" s="250" t="s">
        <v>1654</v>
      </c>
      <c r="C27" s="256" t="s">
        <v>3953</v>
      </c>
      <c r="D27" s="250" t="s">
        <v>3953</v>
      </c>
      <c r="E27" s="250" t="s">
        <v>1617</v>
      </c>
      <c r="F27" s="250" t="str">
        <f ca="1">IF(ISERROR($V27),"",OFFSET('Smelter Look-up'!$E$4,$V27-4,0))</f>
        <v>CID002606</v>
      </c>
      <c r="G27" s="250" t="str">
        <f ca="1">IF(C27=$X$4,"Enter smelter details", IF(ISERROR($V27),"",OFFSET('Smelter Look-up'!$F$4,$V27-4,0)))</f>
        <v>CFSI</v>
      </c>
      <c r="H27" s="251">
        <f ca="1">IF(ISERROR($V27),"",OFFSET('Smelter Look-up'!$G$4,$V27-4,0))</f>
        <v>0</v>
      </c>
      <c r="I27" s="252" t="s">
        <v>3955</v>
      </c>
      <c r="J27" s="252" t="s">
        <v>2432</v>
      </c>
      <c r="K27" s="254"/>
      <c r="L27" s="254"/>
      <c r="M27" s="254"/>
      <c r="N27" s="254"/>
      <c r="O27" s="254"/>
      <c r="P27" s="253"/>
      <c r="Q27" s="255" t="s">
        <v>15458</v>
      </c>
      <c r="R27" s="250" t="str">
        <f ca="1">IF(ISERROR($V27),"",OFFSET('Smelter Look-up'!$C$4,$V27-4,0)&amp;"")</f>
        <v>Marsam Metals</v>
      </c>
      <c r="S27" s="264" t="str">
        <f t="shared" ca="1" si="1"/>
        <v>BR</v>
      </c>
      <c r="T27" s="264" t="str">
        <f ca="1">IF(B27="","",IF(ISERROR(MATCH($J27,SorP!$B$1:$B$6230,0)),"",INDIRECT("'SorP'!$A$"&amp;MATCH($J27,SorP!$B$1:$B$6230,0))))</f>
        <v>BR-SP</v>
      </c>
      <c r="U27" s="299"/>
      <c r="V27" s="300">
        <f>IF(C27="",NA(),MATCH($B27&amp;$C27,'Smelter Look-up'!$J:$J,0))</f>
        <v>133</v>
      </c>
      <c r="W27" s="301"/>
      <c r="X27" s="301">
        <f t="shared" si="2"/>
        <v>0</v>
      </c>
      <c r="Y27" s="301"/>
      <c r="Z27" s="301"/>
      <c r="AB27" s="303" t="str">
        <f t="shared" si="3"/>
        <v>GoldMarsam Metals</v>
      </c>
    </row>
    <row r="28" spans="1:28" s="302" customFormat="1" ht="51">
      <c r="A28" s="249"/>
      <c r="B28" s="250" t="s">
        <v>1654</v>
      </c>
      <c r="C28" s="256" t="s">
        <v>3610</v>
      </c>
      <c r="D28" s="250" t="s">
        <v>3610</v>
      </c>
      <c r="E28" s="250" t="s">
        <v>1633</v>
      </c>
      <c r="F28" s="250" t="str">
        <f ca="1">IF(ISERROR($V28),"",OFFSET('Smelter Look-up'!$E$4,$V28-4,0))</f>
        <v>CID002605</v>
      </c>
      <c r="G28" s="250" t="str">
        <f ca="1">IF(C28=$X$4,"Enter smelter details", IF(ISERROR($V28),"",OFFSET('Smelter Look-up'!$F$4,$V28-4,0)))</f>
        <v>CFSI</v>
      </c>
      <c r="H28" s="251">
        <f ca="1">IF(ISERROR($V28),"",OFFSET('Smelter Look-up'!$G$4,$V28-4,0))</f>
        <v>0</v>
      </c>
      <c r="I28" s="252" t="s">
        <v>2479</v>
      </c>
      <c r="J28" s="252" t="s">
        <v>15117</v>
      </c>
      <c r="K28" s="254"/>
      <c r="L28" s="254"/>
      <c r="M28" s="254"/>
      <c r="N28" s="254" t="s">
        <v>15466</v>
      </c>
      <c r="O28" s="254" t="s">
        <v>15468</v>
      </c>
      <c r="P28" s="253"/>
      <c r="Q28" s="255" t="s">
        <v>15458</v>
      </c>
      <c r="R28" s="250" t="str">
        <f ca="1">IF(ISERROR($V28),"",OFFSET('Smelter Look-up'!$C$4,$V28-4,0)&amp;"")</f>
        <v>Korea Zinc Co., Ltd.</v>
      </c>
      <c r="S28" s="264" t="str">
        <f t="shared" ca="1" si="1"/>
        <v>KR</v>
      </c>
      <c r="T28" s="264" t="str">
        <f ca="1">IF(B28="","",IF(ISERROR(MATCH($J28,SorP!$B$1:$B$6230,0)),"",INDIRECT("'SorP'!$A$"&amp;MATCH($J28,SorP!$B$1:$B$6230,0))))</f>
        <v>KR-11</v>
      </c>
      <c r="U28" s="299"/>
      <c r="V28" s="300">
        <f>IF(C28="",NA(),MATCH($B28&amp;$C28,'Smelter Look-up'!$J:$J,0))</f>
        <v>118</v>
      </c>
      <c r="W28" s="301"/>
      <c r="X28" s="301">
        <f t="shared" si="2"/>
        <v>0</v>
      </c>
      <c r="Y28" s="301"/>
      <c r="Z28" s="301"/>
      <c r="AB28" s="303" t="str">
        <f t="shared" si="3"/>
        <v>GoldKorea Zinc Co., Ltd.</v>
      </c>
    </row>
    <row r="29" spans="1:28" s="302" customFormat="1" ht="51">
      <c r="A29" s="249"/>
      <c r="B29" s="250" t="s">
        <v>1654</v>
      </c>
      <c r="C29" s="256" t="s">
        <v>3322</v>
      </c>
      <c r="D29" s="250" t="s">
        <v>3322</v>
      </c>
      <c r="E29" s="250" t="s">
        <v>1616</v>
      </c>
      <c r="F29" s="250" t="str">
        <f ca="1">IF(ISERROR($V29),"",OFFSET('Smelter Look-up'!$E$4,$V29-4,0))</f>
        <v>CID002587</v>
      </c>
      <c r="G29" s="250" t="str">
        <f ca="1">IF(C29=$X$4,"Enter smelter details", IF(ISERROR($V29),"",OFFSET('Smelter Look-up'!$F$4,$V29-4,0)))</f>
        <v>CFSI</v>
      </c>
      <c r="H29" s="251">
        <f ca="1">IF(ISERROR($V29),"",OFFSET('Smelter Look-up'!$G$4,$V29-4,0))</f>
        <v>0</v>
      </c>
      <c r="I29" s="252" t="s">
        <v>2434</v>
      </c>
      <c r="J29" s="252" t="s">
        <v>4611</v>
      </c>
      <c r="K29" s="254"/>
      <c r="L29" s="254"/>
      <c r="M29" s="254"/>
      <c r="N29" s="254"/>
      <c r="O29" s="254" t="s">
        <v>15461</v>
      </c>
      <c r="P29" s="253"/>
      <c r="Q29" s="255" t="s">
        <v>15458</v>
      </c>
      <c r="R29" s="250" t="str">
        <f ca="1">IF(ISERROR($V29),"",OFFSET('Smelter Look-up'!$C$4,$V29-4,0)&amp;"")</f>
        <v>Tony Goetz NV</v>
      </c>
      <c r="S29" s="264" t="str">
        <f t="shared" ca="1" si="1"/>
        <v>BE</v>
      </c>
      <c r="T29" s="264" t="str">
        <f ca="1">IF(B29="","",IF(ISERROR(MATCH($J29,SorP!$B$1:$B$6230,0)),"",INDIRECT("'SorP'!$A$"&amp;MATCH($J29,SorP!$B$1:$B$6230,0))))</f>
        <v>BE-VAN</v>
      </c>
      <c r="U29" s="299"/>
      <c r="V29" s="300">
        <f>IF(C29="",NA(),MATCH($B29&amp;$C29,'Smelter Look-up'!$J:$J,0))</f>
        <v>246</v>
      </c>
      <c r="W29" s="301"/>
      <c r="X29" s="301">
        <f t="shared" si="2"/>
        <v>0</v>
      </c>
      <c r="Y29" s="301"/>
      <c r="Z29" s="301"/>
      <c r="AB29" s="303" t="str">
        <f t="shared" si="3"/>
        <v>GoldTony Goetz NV</v>
      </c>
    </row>
    <row r="30" spans="1:28" s="302" customFormat="1" ht="51">
      <c r="A30" s="249"/>
      <c r="B30" s="250" t="s">
        <v>1654</v>
      </c>
      <c r="C30" s="256" t="s">
        <v>3623</v>
      </c>
      <c r="D30" s="250" t="s">
        <v>3623</v>
      </c>
      <c r="E30" s="250" t="s">
        <v>1638</v>
      </c>
      <c r="F30" s="250" t="str">
        <f ca="1">IF(ISERROR($V30),"",OFFSET('Smelter Look-up'!$E$4,$V30-4,0))</f>
        <v>CID002582</v>
      </c>
      <c r="G30" s="250" t="str">
        <f ca="1">IF(C30=$X$4,"Enter smelter details", IF(ISERROR($V30),"",OFFSET('Smelter Look-up'!$F$4,$V30-4,0)))</f>
        <v>CFSI</v>
      </c>
      <c r="H30" s="251">
        <f ca="1">IF(ISERROR($V30),"",OFFSET('Smelter Look-up'!$G$4,$V30-4,0))</f>
        <v>0</v>
      </c>
      <c r="I30" s="252" t="s">
        <v>3670</v>
      </c>
      <c r="J30" s="252" t="s">
        <v>10683</v>
      </c>
      <c r="K30" s="254"/>
      <c r="L30" s="254"/>
      <c r="M30" s="254"/>
      <c r="N30" s="254"/>
      <c r="O30" s="254" t="s">
        <v>15460</v>
      </c>
      <c r="P30" s="253"/>
      <c r="Q30" s="255"/>
      <c r="R30" s="250" t="str">
        <f ca="1">IF(ISERROR($V30),"",OFFSET('Smelter Look-up'!$C$4,$V30-4,0)&amp;"")</f>
        <v>Remondis Argentia B.V.</v>
      </c>
      <c r="S30" s="264" t="str">
        <f t="shared" ca="1" si="1"/>
        <v>NL</v>
      </c>
      <c r="T30" s="264" t="str">
        <f ca="1">IF(B30="","",IF(ISERROR(MATCH($J30,SorP!$B$1:$B$6230,0)),"",INDIRECT("'SorP'!$A$"&amp;MATCH($J30,SorP!$B$1:$B$6230,0))))</f>
        <v>NL-NB</v>
      </c>
      <c r="U30" s="299"/>
      <c r="V30" s="300">
        <f>IF(C30="",NA(),MATCH($B30&amp;$C30,'Smelter Look-up'!$J:$J,0))</f>
        <v>187</v>
      </c>
      <c r="W30" s="301"/>
      <c r="X30" s="301">
        <f t="shared" si="2"/>
        <v>0</v>
      </c>
      <c r="Y30" s="301"/>
      <c r="Z30" s="301"/>
      <c r="AB30" s="303" t="str">
        <f t="shared" si="3"/>
        <v>GoldRemondis Argentia B.V.</v>
      </c>
    </row>
    <row r="31" spans="1:28" s="302" customFormat="1" ht="216.75">
      <c r="A31" s="249"/>
      <c r="B31" s="250" t="s">
        <v>1654</v>
      </c>
      <c r="C31" s="256" t="s">
        <v>3270</v>
      </c>
      <c r="D31" s="250" t="s">
        <v>3270</v>
      </c>
      <c r="E31" s="250" t="s">
        <v>1629</v>
      </c>
      <c r="F31" s="250" t="str">
        <f ca="1">IF(ISERROR($V31),"",OFFSET('Smelter Look-up'!$E$4,$V31-4,0))</f>
        <v>CID002580</v>
      </c>
      <c r="G31" s="250" t="str">
        <f ca="1">IF(C31=$X$4,"Enter smelter details", IF(ISERROR($V31),"",OFFSET('Smelter Look-up'!$F$4,$V31-4,0)))</f>
        <v>CFSI</v>
      </c>
      <c r="H31" s="251">
        <f ca="1">IF(ISERROR($V31),"",OFFSET('Smelter Look-up'!$G$4,$V31-4,0))</f>
        <v>0</v>
      </c>
      <c r="I31" s="252" t="s">
        <v>2477</v>
      </c>
      <c r="J31" s="252" t="s">
        <v>8083</v>
      </c>
      <c r="K31" s="254"/>
      <c r="L31" s="254"/>
      <c r="M31" s="254"/>
      <c r="N31" s="254" t="s">
        <v>15469</v>
      </c>
      <c r="O31" s="254" t="s">
        <v>15470</v>
      </c>
      <c r="P31" s="253"/>
      <c r="Q31" s="255" t="s">
        <v>15458</v>
      </c>
      <c r="R31" s="250" t="str">
        <f ca="1">IF(ISERROR($V31),"",OFFSET('Smelter Look-up'!$C$4,$V31-4,0)&amp;"")</f>
        <v>T.C.A S.p.A</v>
      </c>
      <c r="S31" s="264" t="str">
        <f t="shared" ca="1" si="1"/>
        <v>IT</v>
      </c>
      <c r="T31" s="264" t="str">
        <f ca="1">IF(B31="","",IF(ISERROR(MATCH($J31,SorP!$B$1:$B$6230,0)),"",INDIRECT("'SorP'!$A$"&amp;MATCH($J31,SorP!$B$1:$B$6230,0))))</f>
        <v>IT-52</v>
      </c>
      <c r="U31" s="299"/>
      <c r="V31" s="300">
        <f>IF(C31="",NA(),MATCH($B31&amp;$C31,'Smelter Look-up'!$J:$J,0))</f>
        <v>229</v>
      </c>
      <c r="W31" s="301"/>
      <c r="X31" s="301">
        <f t="shared" si="2"/>
        <v>0</v>
      </c>
      <c r="Y31" s="301"/>
      <c r="Z31" s="301"/>
      <c r="AB31" s="303" t="str">
        <f t="shared" si="3"/>
        <v>GoldT.C.A S.p.A</v>
      </c>
    </row>
    <row r="32" spans="1:28" s="302" customFormat="1" ht="38.25">
      <c r="A32" s="249"/>
      <c r="B32" s="250" t="s">
        <v>1654</v>
      </c>
      <c r="C32" s="256" t="s">
        <v>2473</v>
      </c>
      <c r="D32" s="250" t="s">
        <v>2473</v>
      </c>
      <c r="E32" s="250" t="s">
        <v>1343</v>
      </c>
      <c r="F32" s="250" t="str">
        <f ca="1">IF(ISERROR($V32),"",OFFSET('Smelter Look-up'!$E$4,$V32-4,0))</f>
        <v>CID002567</v>
      </c>
      <c r="G32" s="250" t="str">
        <f ca="1">IF(C32=$X$4,"Enter smelter details", IF(ISERROR($V32),"",OFFSET('Smelter Look-up'!$F$4,$V32-4,0)))</f>
        <v>CFSI</v>
      </c>
      <c r="H32" s="251">
        <f ca="1">IF(ISERROR($V32),"",OFFSET('Smelter Look-up'!$G$4,$V32-4,0))</f>
        <v>0</v>
      </c>
      <c r="I32" s="252" t="s">
        <v>2475</v>
      </c>
      <c r="J32" s="252" t="s">
        <v>2475</v>
      </c>
      <c r="K32" s="254"/>
      <c r="L32" s="254"/>
      <c r="M32" s="254"/>
      <c r="N32" s="254"/>
      <c r="O32" s="254"/>
      <c r="P32" s="253"/>
      <c r="Q32" s="255"/>
      <c r="R32" s="250" t="str">
        <f ca="1">IF(ISERROR($V32),"",OFFSET('Smelter Look-up'!$C$4,$V32-4,0)&amp;"")</f>
        <v>Sudan Gold Refinery</v>
      </c>
      <c r="S32" s="264" t="str">
        <f t="shared" ca="1" si="1"/>
        <v>SD</v>
      </c>
      <c r="T32" s="264" t="str">
        <f ca="1">IF(B32="","",IF(ISERROR(MATCH($J32,SorP!$B$1:$B$6230,0)),"",INDIRECT("'SorP'!$A$"&amp;MATCH($J32,SorP!$B$1:$B$6230,0))))</f>
        <v>SD-KH</v>
      </c>
      <c r="U32" s="299"/>
      <c r="V32" s="300">
        <f>IF(C32="",NA(),MATCH($B32&amp;$C32,'Smelter Look-up'!$J:$J,0))</f>
        <v>224</v>
      </c>
      <c r="W32" s="301"/>
      <c r="X32" s="301">
        <f t="shared" si="2"/>
        <v>0</v>
      </c>
      <c r="Y32" s="301"/>
      <c r="Z32" s="301"/>
      <c r="AB32" s="303" t="str">
        <f t="shared" si="3"/>
        <v>GoldSudan Gold Refinery</v>
      </c>
    </row>
    <row r="33" spans="1:28" s="302" customFormat="1" ht="51">
      <c r="A33" s="249"/>
      <c r="B33" s="250" t="s">
        <v>1654</v>
      </c>
      <c r="C33" s="256" t="s">
        <v>2471</v>
      </c>
      <c r="D33" s="250" t="s">
        <v>2471</v>
      </c>
      <c r="E33" s="250" t="s">
        <v>1613</v>
      </c>
      <c r="F33" s="250" t="str">
        <f ca="1">IF(ISERROR($V33),"",OFFSET('Smelter Look-up'!$E$4,$V33-4,0))</f>
        <v>CID002563</v>
      </c>
      <c r="G33" s="250" t="str">
        <f ca="1">IF(C33=$X$4,"Enter smelter details", IF(ISERROR($V33),"",OFFSET('Smelter Look-up'!$F$4,$V33-4,0)))</f>
        <v>CFSI</v>
      </c>
      <c r="H33" s="251">
        <f ca="1">IF(ISERROR($V33),"",OFFSET('Smelter Look-up'!$G$4,$V33-4,0))</f>
        <v>0</v>
      </c>
      <c r="I33" s="252" t="s">
        <v>2468</v>
      </c>
      <c r="J33" s="252" t="s">
        <v>4031</v>
      </c>
      <c r="K33" s="254"/>
      <c r="L33" s="254"/>
      <c r="M33" s="254"/>
      <c r="N33" s="254"/>
      <c r="O33" s="254" t="s">
        <v>15461</v>
      </c>
      <c r="P33" s="253"/>
      <c r="Q33" s="255"/>
      <c r="R33" s="250" t="str">
        <f ca="1">IF(ISERROR($V33),"",OFFSET('Smelter Look-up'!$C$4,$V33-4,0)&amp;"")</f>
        <v>Kaloti Precious Metals</v>
      </c>
      <c r="S33" s="264" t="str">
        <f t="shared" ca="1" si="1"/>
        <v>AE</v>
      </c>
      <c r="T33" s="264" t="str">
        <f ca="1">IF(B33="","",IF(ISERROR(MATCH($J33,SorP!$B$1:$B$6230,0)),"",INDIRECT("'SorP'!$A$"&amp;MATCH($J33,SorP!$B$1:$B$6230,0))))</f>
        <v>AE-DU</v>
      </c>
      <c r="U33" s="299"/>
      <c r="V33" s="300">
        <f>IF(C33="",NA(),MATCH($B33&amp;$C33,'Smelter Look-up'!$J:$J,0))</f>
        <v>108</v>
      </c>
      <c r="W33" s="301"/>
      <c r="X33" s="301">
        <f t="shared" si="2"/>
        <v>0</v>
      </c>
      <c r="Y33" s="301"/>
      <c r="Z33" s="301"/>
      <c r="AB33" s="303" t="str">
        <f t="shared" si="3"/>
        <v>GoldKaloti Precious Metals</v>
      </c>
    </row>
    <row r="34" spans="1:28" s="302" customFormat="1" ht="63.75">
      <c r="A34" s="249"/>
      <c r="B34" s="250" t="s">
        <v>1654</v>
      </c>
      <c r="C34" s="256" t="s">
        <v>2469</v>
      </c>
      <c r="D34" s="250" t="s">
        <v>2469</v>
      </c>
      <c r="E34" s="250" t="s">
        <v>1613</v>
      </c>
      <c r="F34" s="250" t="str">
        <f ca="1">IF(ISERROR($V34),"",OFFSET('Smelter Look-up'!$E$4,$V34-4,0))</f>
        <v>CID002561</v>
      </c>
      <c r="G34" s="250" t="str">
        <f ca="1">IF(C34=$X$4,"Enter smelter details", IF(ISERROR($V34),"",OFFSET('Smelter Look-up'!$F$4,$V34-4,0)))</f>
        <v>CFSI</v>
      </c>
      <c r="H34" s="251">
        <f ca="1">IF(ISERROR($V34),"",OFFSET('Smelter Look-up'!$G$4,$V34-4,0))</f>
        <v>0</v>
      </c>
      <c r="I34" s="252" t="s">
        <v>2468</v>
      </c>
      <c r="J34" s="252" t="s">
        <v>4031</v>
      </c>
      <c r="K34" s="254"/>
      <c r="L34" s="254"/>
      <c r="M34" s="254"/>
      <c r="N34" s="254" t="s">
        <v>15466</v>
      </c>
      <c r="O34" s="254" t="s">
        <v>15471</v>
      </c>
      <c r="P34" s="253"/>
      <c r="Q34" s="255" t="s">
        <v>15458</v>
      </c>
      <c r="R34" s="250" t="str">
        <f ca="1">IF(ISERROR($V34),"",OFFSET('Smelter Look-up'!$C$4,$V34-4,0)&amp;"")</f>
        <v>Emirates Gold DMCC</v>
      </c>
      <c r="S34" s="264" t="str">
        <f t="shared" ca="1" si="1"/>
        <v>AE</v>
      </c>
      <c r="T34" s="264" t="str">
        <f ca="1">IF(B34="","",IF(ISERROR(MATCH($J34,SorP!$B$1:$B$6230,0)),"",INDIRECT("'SorP'!$A$"&amp;MATCH($J34,SorP!$B$1:$B$6230,0))))</f>
        <v>AE-DU</v>
      </c>
      <c r="U34" s="299"/>
      <c r="V34" s="300">
        <f>IF(C34="",NA(),MATCH($B34&amp;$C34,'Smelter Look-up'!$J:$J,0))</f>
        <v>66</v>
      </c>
      <c r="W34" s="301"/>
      <c r="X34" s="301">
        <f t="shared" si="2"/>
        <v>0</v>
      </c>
      <c r="Y34" s="301"/>
      <c r="Z34" s="301"/>
      <c r="AB34" s="303" t="str">
        <f t="shared" si="3"/>
        <v>GoldEmirates Gold DMCC</v>
      </c>
    </row>
    <row r="35" spans="1:28" s="302" customFormat="1" ht="76.5">
      <c r="A35" s="249"/>
      <c r="B35" s="250" t="s">
        <v>1654</v>
      </c>
      <c r="C35" s="256" t="s">
        <v>3933</v>
      </c>
      <c r="D35" s="250" t="s">
        <v>3933</v>
      </c>
      <c r="E35" s="250" t="s">
        <v>1613</v>
      </c>
      <c r="F35" s="250" t="str">
        <f ca="1">IF(ISERROR($V35),"",OFFSET('Smelter Look-up'!$E$4,$V35-4,0))</f>
        <v>CID002560</v>
      </c>
      <c r="G35" s="250" t="str">
        <f ca="1">IF(C35=$X$4,"Enter smelter details", IF(ISERROR($V35),"",OFFSET('Smelter Look-up'!$F$4,$V35-4,0)))</f>
        <v>CFSI</v>
      </c>
      <c r="H35" s="251">
        <f ca="1">IF(ISERROR($V35),"",OFFSET('Smelter Look-up'!$G$4,$V35-4,0))</f>
        <v>0</v>
      </c>
      <c r="I35" s="252" t="s">
        <v>2468</v>
      </c>
      <c r="J35" s="252" t="s">
        <v>4031</v>
      </c>
      <c r="K35" s="254"/>
      <c r="L35" s="254"/>
      <c r="M35" s="254"/>
      <c r="N35" s="254" t="s">
        <v>15472</v>
      </c>
      <c r="O35" s="254" t="s">
        <v>15473</v>
      </c>
      <c r="P35" s="253"/>
      <c r="Q35" s="255" t="s">
        <v>15458</v>
      </c>
      <c r="R35" s="250" t="str">
        <f ca="1">IF(ISERROR($V35),"",OFFSET('Smelter Look-up'!$C$4,$V35-4,0)&amp;"")</f>
        <v>Al Etihad Gold LLC</v>
      </c>
      <c r="S35" s="264" t="str">
        <f t="shared" ca="1" si="1"/>
        <v>AE</v>
      </c>
      <c r="T35" s="264" t="str">
        <f ca="1">IF(B35="","",IF(ISERROR(MATCH($J35,SorP!$B$1:$B$6230,0)),"",INDIRECT("'SorP'!$A$"&amp;MATCH($J35,SorP!$B$1:$B$6230,0))))</f>
        <v>AE-DU</v>
      </c>
      <c r="U35" s="299"/>
      <c r="V35" s="300">
        <f>IF(C35="",NA(),MATCH($B35&amp;$C35,'Smelter Look-up'!$J:$J,0))</f>
        <v>12</v>
      </c>
      <c r="W35" s="301"/>
      <c r="X35" s="301">
        <f t="shared" si="2"/>
        <v>0</v>
      </c>
      <c r="Y35" s="301"/>
      <c r="Z35" s="301"/>
      <c r="AB35" s="303" t="str">
        <f t="shared" si="3"/>
        <v>GoldAl Etihad Gold LLC</v>
      </c>
    </row>
    <row r="36" spans="1:28" s="302" customFormat="1" ht="357">
      <c r="A36" s="249"/>
      <c r="B36" s="250" t="s">
        <v>1654</v>
      </c>
      <c r="C36" s="256" t="s">
        <v>1981</v>
      </c>
      <c r="D36" s="250" t="s">
        <v>1981</v>
      </c>
      <c r="E36" s="250" t="s">
        <v>3831</v>
      </c>
      <c r="F36" s="250" t="str">
        <f ca="1">IF(ISERROR($V36),"",OFFSET('Smelter Look-up'!$E$4,$V36-4,0))</f>
        <v>CID002516</v>
      </c>
      <c r="G36" s="250" t="str">
        <f ca="1">IF(C36=$X$4,"Enter smelter details", IF(ISERROR($V36),"",OFFSET('Smelter Look-up'!$F$4,$V36-4,0)))</f>
        <v>CFSI</v>
      </c>
      <c r="H36" s="251">
        <f ca="1">IF(ISERROR($V36),"",OFFSET('Smelter Look-up'!$G$4,$V36-4,0))</f>
        <v>0</v>
      </c>
      <c r="I36" s="252" t="s">
        <v>2464</v>
      </c>
      <c r="J36" s="252" t="s">
        <v>2465</v>
      </c>
      <c r="K36" s="254"/>
      <c r="L36" s="254"/>
      <c r="M36" s="254"/>
      <c r="N36" s="254" t="s">
        <v>15474</v>
      </c>
      <c r="O36" s="254" t="s">
        <v>15475</v>
      </c>
      <c r="P36" s="253"/>
      <c r="Q36" s="255" t="s">
        <v>15458</v>
      </c>
      <c r="R36" s="250" t="str">
        <f ca="1">IF(ISERROR($V36),"",OFFSET('Smelter Look-up'!$C$4,$V36-4,0)&amp;"")</f>
        <v>Singway Technology Co., Ltd.</v>
      </c>
      <c r="S36" s="264" t="str">
        <f t="shared" ca="1" si="1"/>
        <v>TW</v>
      </c>
      <c r="T36" s="264" t="str">
        <f ca="1">IF(B36="","",IF(ISERROR(MATCH($J36,SorP!$B$1:$B$6230,0)),"",INDIRECT("'SorP'!$A$"&amp;MATCH($J36,SorP!$B$1:$B$6230,0))))</f>
        <v>TW-TAO</v>
      </c>
      <c r="U36" s="299"/>
      <c r="V36" s="300">
        <f>IF(C36="",NA(),MATCH($B36&amp;$C36,'Smelter Look-up'!$J:$J,0))</f>
        <v>216</v>
      </c>
      <c r="W36" s="301"/>
      <c r="X36" s="301">
        <f t="shared" si="2"/>
        <v>0</v>
      </c>
      <c r="Y36" s="301"/>
      <c r="Z36" s="301"/>
      <c r="AB36" s="303" t="str">
        <f t="shared" si="3"/>
        <v>GoldSingway Technology Co., Ltd.</v>
      </c>
    </row>
    <row r="37" spans="1:28" s="302" customFormat="1" ht="76.5">
      <c r="A37" s="249"/>
      <c r="B37" s="250" t="s">
        <v>1654</v>
      </c>
      <c r="C37" s="256" t="s">
        <v>1972</v>
      </c>
      <c r="D37" s="250" t="s">
        <v>1972</v>
      </c>
      <c r="E37" s="250" t="s">
        <v>1353</v>
      </c>
      <c r="F37" s="250" t="str">
        <f ca="1">IF(ISERROR($V37),"",OFFSET('Smelter Look-up'!$E$4,$V37-4,0))</f>
        <v>CID002515</v>
      </c>
      <c r="G37" s="250" t="str">
        <f ca="1">IF(C37=$X$4,"Enter smelter details", IF(ISERROR($V37),"",OFFSET('Smelter Look-up'!$F$4,$V37-4,0)))</f>
        <v>CFSI</v>
      </c>
      <c r="H37" s="251">
        <f ca="1">IF(ISERROR($V37),"",OFFSET('Smelter Look-up'!$G$4,$V37-4,0))</f>
        <v>0</v>
      </c>
      <c r="I37" s="252" t="s">
        <v>2462</v>
      </c>
      <c r="J37" s="252" t="s">
        <v>2463</v>
      </c>
      <c r="K37" s="254"/>
      <c r="L37" s="254"/>
      <c r="M37" s="254"/>
      <c r="N37" s="254"/>
      <c r="O37" s="254"/>
      <c r="P37" s="253"/>
      <c r="Q37" s="255"/>
      <c r="R37" s="250" t="str">
        <f ca="1">IF(ISERROR($V37),"",OFFSET('Smelter Look-up'!$C$4,$V37-4,0)&amp;"")</f>
        <v>Fidelity Printers and Refiners Ltd.</v>
      </c>
      <c r="S37" s="264" t="str">
        <f t="shared" ca="1" si="1"/>
        <v>ZW</v>
      </c>
      <c r="T37" s="264" t="str">
        <f ca="1">IF(B37="","",IF(ISERROR(MATCH($J37,SorP!$B$1:$B$6230,0)),"",INDIRECT("'SorP'!$A$"&amp;MATCH($J37,SorP!$B$1:$B$6230,0))))</f>
        <v>ZW-HA</v>
      </c>
      <c r="U37" s="299"/>
      <c r="V37" s="300">
        <f>IF(C37="",NA(),MATCH($B37&amp;$C37,'Smelter Look-up'!$J:$J,0))</f>
        <v>68</v>
      </c>
      <c r="W37" s="301"/>
      <c r="X37" s="301">
        <f t="shared" si="2"/>
        <v>0</v>
      </c>
      <c r="Y37" s="301"/>
      <c r="Z37" s="301"/>
      <c r="AB37" s="303" t="str">
        <f t="shared" si="3"/>
        <v>GoldFidelity Printers and Refiners Ltd.</v>
      </c>
    </row>
    <row r="38" spans="1:28" s="302" customFormat="1" ht="76.5">
      <c r="A38" s="249"/>
      <c r="B38" s="250" t="s">
        <v>1654</v>
      </c>
      <c r="C38" s="256" t="s">
        <v>14839</v>
      </c>
      <c r="D38" s="250" t="s">
        <v>14839</v>
      </c>
      <c r="E38" s="250" t="s">
        <v>1340</v>
      </c>
      <c r="F38" s="250" t="str">
        <f ca="1">IF(ISERROR($V38),"",OFFSET('Smelter Look-up'!$E$4,$V38-4,0))</f>
        <v>CID002511</v>
      </c>
      <c r="G38" s="250" t="str">
        <f ca="1">IF(C38=$X$4,"Enter smelter details", IF(ISERROR($V38),"",OFFSET('Smelter Look-up'!$F$4,$V38-4,0)))</f>
        <v>CFSI</v>
      </c>
      <c r="H38" s="251">
        <f ca="1">IF(ISERROR($V38),"",OFFSET('Smelter Look-up'!$G$4,$V38-4,0))</f>
        <v>0</v>
      </c>
      <c r="I38" s="252" t="s">
        <v>2461</v>
      </c>
      <c r="J38" s="252" t="s">
        <v>11322</v>
      </c>
      <c r="K38" s="254"/>
      <c r="L38" s="254"/>
      <c r="M38" s="254"/>
      <c r="N38" s="254"/>
      <c r="O38" s="254" t="s">
        <v>15476</v>
      </c>
      <c r="P38" s="253"/>
      <c r="Q38" s="255"/>
      <c r="R38" s="250" t="str">
        <f ca="1">IF(ISERROR($V38),"",OFFSET('Smelter Look-up'!$C$4,$V38-4,0)&amp;"")</f>
        <v>KGHM Polska Miedz Spolka Akcyjna</v>
      </c>
      <c r="S38" s="264" t="str">
        <f t="shared" ca="1" si="1"/>
        <v>PL</v>
      </c>
      <c r="T38" s="264" t="str">
        <f ca="1">IF(B38="","",IF(ISERROR(MATCH($J38,SorP!$B$1:$B$6230,0)),"",INDIRECT("'SorP'!$A$"&amp;MATCH($J38,SorP!$B$1:$B$6230,0))))</f>
        <v>PL-DS</v>
      </c>
      <c r="U38" s="299"/>
      <c r="V38" s="300">
        <f>IF(C38="",NA(),MATCH($B38&amp;$C38,'Smelter Look-up'!$J:$J,0))</f>
        <v>113</v>
      </c>
      <c r="W38" s="301"/>
      <c r="X38" s="301">
        <f t="shared" si="2"/>
        <v>0</v>
      </c>
      <c r="Y38" s="301"/>
      <c r="Z38" s="301"/>
      <c r="AB38" s="303" t="str">
        <f t="shared" si="3"/>
        <v>GoldKGHM Polska Miedz Spolka Akcyjna</v>
      </c>
    </row>
    <row r="39" spans="1:28" s="302" customFormat="1" ht="344.25">
      <c r="A39" s="249"/>
      <c r="B39" s="250" t="s">
        <v>1654</v>
      </c>
      <c r="C39" s="256" t="s">
        <v>1978</v>
      </c>
      <c r="D39" s="250" t="s">
        <v>1978</v>
      </c>
      <c r="E39" s="250" t="s">
        <v>3832</v>
      </c>
      <c r="F39" s="250" t="str">
        <f ca="1">IF(ISERROR($V39),"",OFFSET('Smelter Look-up'!$E$4,$V39-4,0))</f>
        <v>CID002510</v>
      </c>
      <c r="G39" s="250" t="str">
        <f ca="1">IF(C39=$X$4,"Enter smelter details", IF(ISERROR($V39),"",OFFSET('Smelter Look-up'!$F$4,$V39-4,0)))</f>
        <v>CFSI</v>
      </c>
      <c r="H39" s="251">
        <f ca="1">IF(ISERROR($V39),"",OFFSET('Smelter Look-up'!$G$4,$V39-4,0))</f>
        <v>0</v>
      </c>
      <c r="I39" s="252" t="s">
        <v>2459</v>
      </c>
      <c r="J39" s="252" t="s">
        <v>2460</v>
      </c>
      <c r="K39" s="254"/>
      <c r="L39" s="254"/>
      <c r="M39" s="254"/>
      <c r="N39" s="254" t="s">
        <v>15477</v>
      </c>
      <c r="O39" s="254" t="s">
        <v>15478</v>
      </c>
      <c r="P39" s="253"/>
      <c r="Q39" s="255" t="s">
        <v>15458</v>
      </c>
      <c r="R39" s="250" t="str">
        <f ca="1">IF(ISERROR($V39),"",OFFSET('Smelter Look-up'!$C$4,$V39-4,0)&amp;"")</f>
        <v>Republic Metals Corporation</v>
      </c>
      <c r="S39" s="264" t="str">
        <f t="shared" ca="1" si="1"/>
        <v>US</v>
      </c>
      <c r="T39" s="264" t="str">
        <f ca="1">IF(B39="","",IF(ISERROR(MATCH($J39,SorP!$B$1:$B$6230,0)),"",INDIRECT("'SorP'!$A$"&amp;MATCH($J39,SorP!$B$1:$B$6230,0))))</f>
        <v>US-FL</v>
      </c>
      <c r="U39" s="299"/>
      <c r="V39" s="300">
        <f>IF(C39="",NA(),MATCH($B39&amp;$C39,'Smelter Look-up'!$J:$J,0))</f>
        <v>188</v>
      </c>
      <c r="W39" s="301"/>
      <c r="X39" s="301">
        <f t="shared" si="2"/>
        <v>0</v>
      </c>
      <c r="Y39" s="301"/>
      <c r="Z39" s="301"/>
      <c r="AB39" s="303" t="str">
        <f t="shared" si="3"/>
        <v>GoldRepublic Metals Corporation</v>
      </c>
    </row>
    <row r="40" spans="1:28" s="302" customFormat="1" ht="293.25">
      <c r="A40" s="249"/>
      <c r="B40" s="250" t="s">
        <v>1654</v>
      </c>
      <c r="C40" s="256" t="s">
        <v>3188</v>
      </c>
      <c r="D40" s="250" t="s">
        <v>3188</v>
      </c>
      <c r="E40" s="250" t="s">
        <v>1628</v>
      </c>
      <c r="F40" s="250" t="str">
        <f ca="1">IF(ISERROR($V40),"",OFFSET('Smelter Look-up'!$E$4,$V40-4,0))</f>
        <v>CID002509</v>
      </c>
      <c r="G40" s="250" t="str">
        <f ca="1">IF(C40=$X$4,"Enter smelter details", IF(ISERROR($V40),"",OFFSET('Smelter Look-up'!$F$4,$V40-4,0)))</f>
        <v>CFSI</v>
      </c>
      <c r="H40" s="251">
        <f ca="1">IF(ISERROR($V40),"",OFFSET('Smelter Look-up'!$G$4,$V40-4,0))</f>
        <v>0</v>
      </c>
      <c r="I40" s="252" t="s">
        <v>2457</v>
      </c>
      <c r="J40" s="252" t="s">
        <v>2458</v>
      </c>
      <c r="K40" s="254"/>
      <c r="L40" s="254"/>
      <c r="M40" s="254"/>
      <c r="N40" s="254" t="s">
        <v>15479</v>
      </c>
      <c r="O40" s="254" t="s">
        <v>15480</v>
      </c>
      <c r="P40" s="253"/>
      <c r="Q40" s="255" t="s">
        <v>15458</v>
      </c>
      <c r="R40" s="250" t="str">
        <f ca="1">IF(ISERROR($V40),"",OFFSET('Smelter Look-up'!$C$4,$V40-4,0)&amp;"")</f>
        <v>MMTC-PAMP India Pvt., Ltd.</v>
      </c>
      <c r="S40" s="264" t="str">
        <f t="shared" ca="1" si="1"/>
        <v>IN</v>
      </c>
      <c r="T40" s="264" t="str">
        <f ca="1">IF(B40="","",IF(ISERROR(MATCH($J40,SorP!$B$1:$B$6230,0)),"",INDIRECT("'SorP'!$A$"&amp;MATCH($J40,SorP!$B$1:$B$6230,0))))</f>
        <v>IN-HR</v>
      </c>
      <c r="U40" s="299"/>
      <c r="V40" s="300">
        <f>IF(C40="",NA(),MATCH($B40&amp;$C40,'Smelter Look-up'!$J:$J,0))</f>
        <v>152</v>
      </c>
      <c r="W40" s="301"/>
      <c r="X40" s="301">
        <f t="shared" si="2"/>
        <v>0</v>
      </c>
      <c r="Y40" s="301"/>
      <c r="Z40" s="301"/>
      <c r="AB40" s="303" t="str">
        <f t="shared" si="3"/>
        <v>GoldMMTC-PAMP India Pvt., Ltd.</v>
      </c>
    </row>
    <row r="41" spans="1:28" s="302" customFormat="1" ht="76.5">
      <c r="A41" s="249"/>
      <c r="B41" s="250" t="s">
        <v>1654</v>
      </c>
      <c r="C41" s="256" t="s">
        <v>2455</v>
      </c>
      <c r="D41" s="250" t="s">
        <v>2455</v>
      </c>
      <c r="E41" s="250" t="s">
        <v>3832</v>
      </c>
      <c r="F41" s="250" t="str">
        <f ca="1">IF(ISERROR($V41),"",OFFSET('Smelter Look-up'!$E$4,$V41-4,0))</f>
        <v>CID002459</v>
      </c>
      <c r="G41" s="250" t="str">
        <f ca="1">IF(C41=$X$4,"Enter smelter details", IF(ISERROR($V41),"",OFFSET('Smelter Look-up'!$F$4,$V41-4,0)))</f>
        <v>CFSI</v>
      </c>
      <c r="H41" s="251">
        <f ca="1">IF(ISERROR($V41),"",OFFSET('Smelter Look-up'!$G$4,$V41-4,0))</f>
        <v>0</v>
      </c>
      <c r="I41" s="252" t="s">
        <v>2276</v>
      </c>
      <c r="J41" s="252" t="s">
        <v>2277</v>
      </c>
      <c r="K41" s="254"/>
      <c r="L41" s="254"/>
      <c r="M41" s="254"/>
      <c r="N41" s="254" t="s">
        <v>15466</v>
      </c>
      <c r="O41" s="254" t="s">
        <v>15481</v>
      </c>
      <c r="P41" s="253"/>
      <c r="Q41" s="255" t="s">
        <v>15458</v>
      </c>
      <c r="R41" s="250" t="str">
        <f ca="1">IF(ISERROR($V41),"",OFFSET('Smelter Look-up'!$C$4,$V41-4,0)&amp;"")</f>
        <v>Geib Refining Corporation</v>
      </c>
      <c r="S41" s="264" t="str">
        <f t="shared" ca="1" si="1"/>
        <v>US</v>
      </c>
      <c r="T41" s="264" t="str">
        <f ca="1">IF(B41="","",IF(ISERROR(MATCH($J41,SorP!$B$1:$B$6230,0)),"",INDIRECT("'SorP'!$A$"&amp;MATCH($J41,SorP!$B$1:$B$6230,0))))</f>
        <v>US-RI</v>
      </c>
      <c r="U41" s="299"/>
      <c r="V41" s="300">
        <f>IF(C41="",NA(),MATCH($B41&amp;$C41,'Smelter Look-up'!$J:$J,0))</f>
        <v>72</v>
      </c>
      <c r="W41" s="301"/>
      <c r="X41" s="301">
        <f t="shared" si="2"/>
        <v>0</v>
      </c>
      <c r="Y41" s="301"/>
      <c r="Z41" s="301"/>
      <c r="AB41" s="303" t="str">
        <f t="shared" si="3"/>
        <v>GoldGeib Refining Corporation</v>
      </c>
    </row>
    <row r="42" spans="1:28" s="302" customFormat="1" ht="344.25">
      <c r="A42" s="249"/>
      <c r="B42" s="250" t="s">
        <v>1654</v>
      </c>
      <c r="C42" s="256" t="s">
        <v>189</v>
      </c>
      <c r="D42" s="250" t="s">
        <v>189</v>
      </c>
      <c r="E42" s="250" t="s">
        <v>1346</v>
      </c>
      <c r="F42" s="250" t="str">
        <f ca="1">IF(ISERROR($V42),"",OFFSET('Smelter Look-up'!$E$4,$V42-4,0))</f>
        <v>CID002314</v>
      </c>
      <c r="G42" s="250" t="str">
        <f ca="1">IF(C42=$X$4,"Enter smelter details", IF(ISERROR($V42),"",OFFSET('Smelter Look-up'!$F$4,$V42-4,0)))</f>
        <v>CFSI</v>
      </c>
      <c r="H42" s="251">
        <f ca="1">IF(ISERROR($V42),"",OFFSET('Smelter Look-up'!$G$4,$V42-4,0))</f>
        <v>0</v>
      </c>
      <c r="I42" s="252" t="s">
        <v>14265</v>
      </c>
      <c r="J42" s="252" t="s">
        <v>12896</v>
      </c>
      <c r="K42" s="254"/>
      <c r="L42" s="254"/>
      <c r="M42" s="254"/>
      <c r="N42" s="254" t="s">
        <v>15482</v>
      </c>
      <c r="O42" s="254" t="s">
        <v>15483</v>
      </c>
      <c r="P42" s="253"/>
      <c r="Q42" s="255" t="s">
        <v>15458</v>
      </c>
      <c r="R42" s="250" t="str">
        <f ca="1">IF(ISERROR($V42),"",OFFSET('Smelter Look-up'!$C$4,$V42-4,0)&amp;"")</f>
        <v>Umicore Precious Metals Thailand</v>
      </c>
      <c r="S42" s="264" t="str">
        <f t="shared" ca="1" si="1"/>
        <v>TH</v>
      </c>
      <c r="T42" s="264" t="str">
        <f ca="1">IF(B42="","",IF(ISERROR(MATCH($J42,SorP!$B$1:$B$6230,0)),"",INDIRECT("'SorP'!$A$"&amp;MATCH($J42,SorP!$B$1:$B$6230,0))))</f>
        <v>TH-10</v>
      </c>
      <c r="U42" s="299"/>
      <c r="V42" s="300">
        <f>IF(C42="",NA(),MATCH($B42&amp;$C42,'Smelter Look-up'!$J:$J,0))</f>
        <v>252</v>
      </c>
      <c r="W42" s="301"/>
      <c r="X42" s="301">
        <f t="shared" si="2"/>
        <v>0</v>
      </c>
      <c r="Y42" s="301"/>
      <c r="Z42" s="301"/>
      <c r="AB42" s="303" t="str">
        <f t="shared" si="3"/>
        <v>GoldUmicore Precious Metals Thailand</v>
      </c>
    </row>
    <row r="43" spans="1:28" s="302" customFormat="1" ht="63.75">
      <c r="A43" s="249"/>
      <c r="B43" s="250" t="s">
        <v>1654</v>
      </c>
      <c r="C43" s="256" t="s">
        <v>1065</v>
      </c>
      <c r="D43" s="250" t="s">
        <v>1065</v>
      </c>
      <c r="E43" s="250" t="s">
        <v>1621</v>
      </c>
      <c r="F43" s="250" t="str">
        <f ca="1">IF(ISERROR($V43),"",OFFSET('Smelter Look-up'!$E$4,$V43-4,0))</f>
        <v>CID002312</v>
      </c>
      <c r="G43" s="250" t="str">
        <f ca="1">IF(C43=$X$4,"Enter smelter details", IF(ISERROR($V43),"",OFFSET('Smelter Look-up'!$F$4,$V43-4,0)))</f>
        <v>CFSI</v>
      </c>
      <c r="H43" s="251">
        <f ca="1">IF(ISERROR($V43),"",OFFSET('Smelter Look-up'!$G$4,$V43-4,0))</f>
        <v>0</v>
      </c>
      <c r="I43" s="252" t="s">
        <v>2452</v>
      </c>
      <c r="J43" s="252" t="s">
        <v>2453</v>
      </c>
      <c r="K43" s="254"/>
      <c r="L43" s="254"/>
      <c r="M43" s="254"/>
      <c r="N43" s="254" t="s">
        <v>15484</v>
      </c>
      <c r="O43" s="254" t="s">
        <v>15485</v>
      </c>
      <c r="P43" s="253"/>
      <c r="Q43" s="255"/>
      <c r="R43" s="250" t="str">
        <f ca="1">IF(ISERROR($V43),"",OFFSET('Smelter Look-up'!$C$4,$V43-4,0)&amp;"")</f>
        <v>Guangdong Jinding Gold Limited</v>
      </c>
      <c r="S43" s="264" t="str">
        <f t="shared" ca="1" si="1"/>
        <v>CN</v>
      </c>
      <c r="T43" s="264" t="str">
        <f ca="1">IF(B43="","",IF(ISERROR(MATCH($J43,SorP!$B$1:$B$6230,0)),"",INDIRECT("'SorP'!$A$"&amp;MATCH($J43,SorP!$B$1:$B$6230,0))))</f>
        <v>CN-44</v>
      </c>
      <c r="U43" s="299"/>
      <c r="V43" s="300">
        <f>IF(C43="",NA(),MATCH($B43&amp;$C43,'Smelter Look-up'!$J:$J,0))</f>
        <v>78</v>
      </c>
      <c r="W43" s="301"/>
      <c r="X43" s="301">
        <f t="shared" si="2"/>
        <v>0</v>
      </c>
      <c r="Y43" s="301"/>
      <c r="Z43" s="301"/>
      <c r="AB43" s="303" t="str">
        <f t="shared" si="3"/>
        <v>GoldGuangdong Jinding Gold Limited</v>
      </c>
    </row>
    <row r="44" spans="1:28" s="302" customFormat="1" ht="25.5">
      <c r="A44" s="249"/>
      <c r="B44" s="250" t="s">
        <v>1654</v>
      </c>
      <c r="C44" s="256" t="s">
        <v>15486</v>
      </c>
      <c r="D44" s="250" t="s">
        <v>15486</v>
      </c>
      <c r="E44" s="250" t="s">
        <v>1622</v>
      </c>
      <c r="F44" s="250" t="str">
        <f ca="1">IF(ISERROR($V44),"",OFFSET('Smelter Look-up'!$E$4,$V44-4,0))</f>
        <v>CID002290</v>
      </c>
      <c r="G44" s="250" t="str">
        <f ca="1">IF(C44=$X$4,"Enter smelter details", IF(ISERROR($V44),"",OFFSET('Smelter Look-up'!$F$4,$V44-4,0)))</f>
        <v>CFSI</v>
      </c>
      <c r="H44" s="251">
        <f ca="1">IF(ISERROR($V44),"",OFFSET('Smelter Look-up'!$G$4,$V44-4,0))</f>
        <v>0</v>
      </c>
      <c r="I44" s="252" t="s">
        <v>3627</v>
      </c>
      <c r="J44" s="252" t="s">
        <v>2463</v>
      </c>
      <c r="K44" s="254"/>
      <c r="L44" s="254"/>
      <c r="M44" s="254"/>
      <c r="N44" s="254"/>
      <c r="O44" s="254" t="s">
        <v>15460</v>
      </c>
      <c r="P44" s="253"/>
      <c r="Q44" s="255"/>
      <c r="R44" s="250" t="str">
        <f ca="1">IF(ISERROR($V44),"",OFFSET('Smelter Look-up'!$C$4,$V44-4,0)&amp;"")</f>
        <v>SAFINA A.S.</v>
      </c>
      <c r="S44" s="264" t="str">
        <f t="shared" ca="1" si="1"/>
        <v>CZ</v>
      </c>
      <c r="T44" s="264" t="str">
        <f ca="1">IF(B44="","",IF(ISERROR(MATCH($J44,SorP!$B$1:$B$6230,0)),"",INDIRECT("'SorP'!$A$"&amp;MATCH($J44,SorP!$B$1:$B$6230,0))))</f>
        <v>ZW-HA</v>
      </c>
      <c r="U44" s="299"/>
      <c r="V44" s="300">
        <f>IF(C44="",NA(),MATCH($B44&amp;$C44,'Smelter Look-up'!$J:$J,0))</f>
        <v>193</v>
      </c>
      <c r="W44" s="301"/>
      <c r="X44" s="301">
        <f t="shared" si="2"/>
        <v>0</v>
      </c>
      <c r="Y44" s="301"/>
      <c r="Z44" s="301"/>
      <c r="AB44" s="303" t="str">
        <f t="shared" si="3"/>
        <v>GoldSafina a.s.</v>
      </c>
    </row>
    <row r="45" spans="1:28" s="302" customFormat="1" ht="38.25">
      <c r="A45" s="249"/>
      <c r="B45" s="250" t="s">
        <v>1654</v>
      </c>
      <c r="C45" s="256" t="s">
        <v>3259</v>
      </c>
      <c r="D45" s="250" t="s">
        <v>3259</v>
      </c>
      <c r="E45" s="250" t="s">
        <v>1639</v>
      </c>
      <c r="F45" s="250" t="str">
        <f ca="1">IF(ISERROR($V45),"",OFFSET('Smelter Look-up'!$E$4,$V45-4,0))</f>
        <v>CID002282</v>
      </c>
      <c r="G45" s="250" t="str">
        <f ca="1">IF(C45=$X$4,"Enter smelter details", IF(ISERROR($V45),"",OFFSET('Smelter Look-up'!$F$4,$V45-4,0)))</f>
        <v>CFSI</v>
      </c>
      <c r="H45" s="251">
        <f ca="1">IF(ISERROR($V45),"",OFFSET('Smelter Look-up'!$G$4,$V45-4,0))</f>
        <v>0</v>
      </c>
      <c r="I45" s="252" t="s">
        <v>3620</v>
      </c>
      <c r="J45" s="252" t="s">
        <v>3261</v>
      </c>
      <c r="K45" s="254"/>
      <c r="L45" s="254"/>
      <c r="M45" s="254"/>
      <c r="N45" s="254"/>
      <c r="O45" s="254"/>
      <c r="P45" s="253"/>
      <c r="Q45" s="255"/>
      <c r="R45" s="250" t="str">
        <f ca="1">IF(ISERROR($V45),"",OFFSET('Smelter Look-up'!$C$4,$V45-4,0)&amp;"")</f>
        <v>Morris and Watson</v>
      </c>
      <c r="S45" s="264" t="str">
        <f t="shared" ca="1" si="1"/>
        <v>NZ</v>
      </c>
      <c r="T45" s="264" t="str">
        <f ca="1">IF(B45="","",IF(ISERROR(MATCH($J45,SorP!$B$1:$B$6230,0)),"",INDIRECT("'SorP'!$A$"&amp;MATCH($J45,SorP!$B$1:$B$6230,0))))</f>
        <v>NZ-AUK</v>
      </c>
      <c r="U45" s="299"/>
      <c r="V45" s="300">
        <f>IF(C45="",NA(),MATCH($B45&amp;$C45,'Smelter Look-up'!$J:$J,0))</f>
        <v>154</v>
      </c>
      <c r="W45" s="301"/>
      <c r="X45" s="301">
        <f t="shared" si="2"/>
        <v>0</v>
      </c>
      <c r="Y45" s="301"/>
      <c r="Z45" s="301"/>
      <c r="AB45" s="303" t="str">
        <f t="shared" si="3"/>
        <v>GoldMorris and Watson</v>
      </c>
    </row>
    <row r="46" spans="1:28" s="302" customFormat="1" ht="293.25">
      <c r="A46" s="249"/>
      <c r="B46" s="250" t="s">
        <v>1654</v>
      </c>
      <c r="C46" s="256" t="s">
        <v>3940</v>
      </c>
      <c r="D46" s="250" t="s">
        <v>3940</v>
      </c>
      <c r="E46" s="250" t="s">
        <v>1621</v>
      </c>
      <c r="F46" s="250" t="str">
        <f ca="1">IF(ISERROR($V46),"",OFFSET('Smelter Look-up'!$E$4,$V46-4,0))</f>
        <v>CID002243</v>
      </c>
      <c r="G46" s="250" t="str">
        <f ca="1">IF(C46=$X$4,"Enter smelter details", IF(ISERROR($V46),"",OFFSET('Smelter Look-up'!$F$4,$V46-4,0)))</f>
        <v>CFSI</v>
      </c>
      <c r="H46" s="251">
        <f ca="1">IF(ISERROR($V46),"",OFFSET('Smelter Look-up'!$G$4,$V46-4,0))</f>
        <v>0</v>
      </c>
      <c r="I46" s="252" t="s">
        <v>2449</v>
      </c>
      <c r="J46" s="252" t="s">
        <v>2450</v>
      </c>
      <c r="K46" s="254"/>
      <c r="L46" s="254"/>
      <c r="M46" s="254"/>
      <c r="N46" s="254" t="s">
        <v>15487</v>
      </c>
      <c r="O46" s="254" t="s">
        <v>15488</v>
      </c>
      <c r="P46" s="253"/>
      <c r="Q46" s="255" t="s">
        <v>15458</v>
      </c>
      <c r="R46" s="250" t="str">
        <f ca="1">IF(ISERROR($V46),"",OFFSET('Smelter Look-up'!$C$4,$V46-4,0)&amp;"")</f>
        <v>Gold Refinery of Zijin Mining Group Co., Ltd.</v>
      </c>
      <c r="S46" s="264" t="str">
        <f t="shared" ca="1" si="1"/>
        <v>CN</v>
      </c>
      <c r="T46" s="264" t="str">
        <f ca="1">IF(B46="","",IF(ISERROR(MATCH($J46,SorP!$B$1:$B$6230,0)),"",INDIRECT("'SorP'!$A$"&amp;MATCH($J46,SorP!$B$1:$B$6230,0))))</f>
        <v>CN-35</v>
      </c>
      <c r="U46" s="299"/>
      <c r="V46" s="300">
        <f>IF(C46="",NA(),MATCH($B46&amp;$C46,'Smelter Look-up'!$J:$J,0))</f>
        <v>74</v>
      </c>
      <c r="W46" s="301"/>
      <c r="X46" s="301">
        <f t="shared" si="2"/>
        <v>0</v>
      </c>
      <c r="Y46" s="301"/>
      <c r="Z46" s="301"/>
      <c r="AB46" s="303" t="str">
        <f t="shared" si="3"/>
        <v>GoldGold Refinery of Zijin Mining Group Co., Ltd.</v>
      </c>
    </row>
    <row r="47" spans="1:28" s="302" customFormat="1" ht="357">
      <c r="A47" s="249"/>
      <c r="B47" s="250" t="s">
        <v>1654</v>
      </c>
      <c r="C47" s="256" t="s">
        <v>1884</v>
      </c>
      <c r="D47" s="250" t="s">
        <v>1884</v>
      </c>
      <c r="E47" s="250" t="s">
        <v>1621</v>
      </c>
      <c r="F47" s="250" t="str">
        <f ca="1">IF(ISERROR($V47),"",OFFSET('Smelter Look-up'!$E$4,$V47-4,0))</f>
        <v>CID002224</v>
      </c>
      <c r="G47" s="250" t="str">
        <f ca="1">IF(C47=$X$4,"Enter smelter details", IF(ISERROR($V47),"",OFFSET('Smelter Look-up'!$F$4,$V47-4,0)))</f>
        <v>CFSI</v>
      </c>
      <c r="H47" s="251">
        <f ca="1">IF(ISERROR($V47),"",OFFSET('Smelter Look-up'!$G$4,$V47-4,0))</f>
        <v>0</v>
      </c>
      <c r="I47" s="252" t="s">
        <v>2444</v>
      </c>
      <c r="J47" s="252" t="s">
        <v>2358</v>
      </c>
      <c r="K47" s="254"/>
      <c r="L47" s="254"/>
      <c r="M47" s="254"/>
      <c r="N47" s="254" t="s">
        <v>15489</v>
      </c>
      <c r="O47" s="254" t="s">
        <v>15490</v>
      </c>
      <c r="P47" s="253"/>
      <c r="Q47" s="255" t="s">
        <v>15458</v>
      </c>
      <c r="R47" s="250" t="str">
        <f ca="1">IF(ISERROR($V47),"",OFFSET('Smelter Look-up'!$C$4,$V47-4,0)&amp;"")</f>
        <v>Zhongyuan Gold Smelter of Zhongjin Gold Corporation</v>
      </c>
      <c r="S47" s="264" t="str">
        <f t="shared" ca="1" si="1"/>
        <v>CN</v>
      </c>
      <c r="T47" s="264" t="str">
        <f ca="1">IF(B47="","",IF(ISERROR(MATCH($J47,SorP!$B$1:$B$6230,0)),"",INDIRECT("'SorP'!$A$"&amp;MATCH($J47,SorP!$B$1:$B$6230,0))))</f>
        <v>CN-41</v>
      </c>
      <c r="U47" s="299"/>
      <c r="V47" s="300">
        <f>IF(C47="",NA(),MATCH($B47&amp;$C47,'Smelter Look-up'!$J:$J,0))</f>
        <v>276</v>
      </c>
      <c r="W47" s="301"/>
      <c r="X47" s="301">
        <f t="shared" si="2"/>
        <v>0</v>
      </c>
      <c r="Y47" s="301"/>
      <c r="Z47" s="301"/>
      <c r="AB47" s="303" t="str">
        <f t="shared" si="3"/>
        <v>GoldZhongyuan Gold Smelter of Zhongjin Gold Corporation</v>
      </c>
    </row>
    <row r="48" spans="1:28" s="302" customFormat="1" ht="229.5">
      <c r="A48" s="249"/>
      <c r="B48" s="250" t="s">
        <v>1654</v>
      </c>
      <c r="C48" s="256" t="s">
        <v>3181</v>
      </c>
      <c r="D48" s="250" t="s">
        <v>3181</v>
      </c>
      <c r="E48" s="250" t="s">
        <v>1630</v>
      </c>
      <c r="F48" s="250" t="str">
        <f ca="1">IF(ISERROR($V48),"",OFFSET('Smelter Look-up'!$E$4,$V48-4,0))</f>
        <v>CID002129</v>
      </c>
      <c r="G48" s="250" t="str">
        <f ca="1">IF(C48=$X$4,"Enter smelter details", IF(ISERROR($V48),"",OFFSET('Smelter Look-up'!$F$4,$V48-4,0)))</f>
        <v>CFSI</v>
      </c>
      <c r="H48" s="251">
        <f ca="1">IF(ISERROR($V48),"",OFFSET('Smelter Look-up'!$G$4,$V48-4,0))</f>
        <v>0</v>
      </c>
      <c r="I48" s="252" t="s">
        <v>2443</v>
      </c>
      <c r="J48" s="252" t="s">
        <v>2420</v>
      </c>
      <c r="K48" s="254"/>
      <c r="L48" s="254"/>
      <c r="M48" s="254"/>
      <c r="N48" s="254" t="s">
        <v>15491</v>
      </c>
      <c r="O48" s="254" t="s">
        <v>15492</v>
      </c>
      <c r="P48" s="253"/>
      <c r="Q48" s="255" t="s">
        <v>15458</v>
      </c>
      <c r="R48" s="250" t="str">
        <f ca="1">IF(ISERROR($V48),"",OFFSET('Smelter Look-up'!$C$4,$V48-4,0)&amp;"")</f>
        <v>Yokohama Metal Co., Ltd.</v>
      </c>
      <c r="S48" s="264" t="str">
        <f t="shared" ca="1" si="1"/>
        <v>JP</v>
      </c>
      <c r="T48" s="264" t="str">
        <f ca="1">IF(B48="","",IF(ISERROR(MATCH($J48,SorP!$B$1:$B$6230,0)),"",INDIRECT("'SorP'!$A$"&amp;MATCH($J48,SorP!$B$1:$B$6230,0))))</f>
        <v>JP-14</v>
      </c>
      <c r="U48" s="299"/>
      <c r="V48" s="300">
        <f>IF(C48="",NA(),MATCH($B48&amp;$C48,'Smelter Look-up'!$J:$J,0))</f>
        <v>266</v>
      </c>
      <c r="W48" s="301"/>
      <c r="X48" s="301">
        <f t="shared" si="2"/>
        <v>0</v>
      </c>
      <c r="Y48" s="301"/>
      <c r="Z48" s="301"/>
      <c r="AB48" s="303" t="str">
        <f t="shared" si="3"/>
        <v>GoldYokohama Metal Co., Ltd.</v>
      </c>
    </row>
    <row r="49" spans="1:28" s="302" customFormat="1" ht="357">
      <c r="A49" s="249"/>
      <c r="B49" s="250" t="s">
        <v>1654</v>
      </c>
      <c r="C49" s="256" t="s">
        <v>15184</v>
      </c>
      <c r="D49" s="250" t="s">
        <v>15184</v>
      </c>
      <c r="E49" s="250" t="s">
        <v>1630</v>
      </c>
      <c r="F49" s="250" t="str">
        <f ca="1">IF(ISERROR($V49),"",OFFSET('Smelter Look-up'!$E$4,$V49-4,0))</f>
        <v>CID002100</v>
      </c>
      <c r="G49" s="250" t="str">
        <f ca="1">IF(C49=$X$4,"Enter smelter details", IF(ISERROR($V49),"",OFFSET('Smelter Look-up'!$F$4,$V49-4,0)))</f>
        <v>CFSI</v>
      </c>
      <c r="H49" s="251">
        <f ca="1">IF(ISERROR($V49),"",OFFSET('Smelter Look-up'!$G$4,$V49-4,0))</f>
        <v>0</v>
      </c>
      <c r="I49" s="252" t="s">
        <v>15208</v>
      </c>
      <c r="J49" s="252" t="s">
        <v>8240</v>
      </c>
      <c r="K49" s="254"/>
      <c r="L49" s="254"/>
      <c r="M49" s="254"/>
      <c r="N49" s="254" t="s">
        <v>15493</v>
      </c>
      <c r="O49" s="254" t="s">
        <v>15494</v>
      </c>
      <c r="P49" s="253"/>
      <c r="Q49" s="255" t="s">
        <v>15458</v>
      </c>
      <c r="R49" s="250" t="str">
        <f ca="1">IF(ISERROR($V49),"",OFFSET('Smelter Look-up'!$C$4,$V49-4,0)&amp;"")</f>
        <v>Yamakin Co., Ltd.</v>
      </c>
      <c r="S49" s="264" t="str">
        <f t="shared" ca="1" si="1"/>
        <v>JP</v>
      </c>
      <c r="T49" s="264" t="str">
        <f ca="1">IF(B49="","",IF(ISERROR(MATCH($J49,SorP!$B$1:$B$6230,0)),"",INDIRECT("'SorP'!$A$"&amp;MATCH($J49,SorP!$B$1:$B$6230,0))))</f>
        <v>JP-39</v>
      </c>
      <c r="U49" s="299"/>
      <c r="V49" s="300">
        <f>IF(C49="",NA(),MATCH($B49&amp;$C49,'Smelter Look-up'!$J:$J,0))</f>
        <v>261</v>
      </c>
      <c r="W49" s="301"/>
      <c r="X49" s="301">
        <f t="shared" si="2"/>
        <v>0</v>
      </c>
      <c r="Y49" s="301"/>
      <c r="Z49" s="301"/>
      <c r="AB49" s="303" t="str">
        <f t="shared" si="3"/>
        <v>GoldYamakin Co., Ltd.</v>
      </c>
    </row>
    <row r="50" spans="1:28" s="302" customFormat="1" ht="344.25">
      <c r="A50" s="249"/>
      <c r="B50" s="250" t="s">
        <v>1654</v>
      </c>
      <c r="C50" s="256" t="s">
        <v>3932</v>
      </c>
      <c r="D50" s="250" t="s">
        <v>3932</v>
      </c>
      <c r="E50" s="250" t="s">
        <v>1614</v>
      </c>
      <c r="F50" s="250" t="str">
        <f ca="1">IF(ISERROR($V50),"",OFFSET('Smelter Look-up'!$E$4,$V50-4,0))</f>
        <v>CID002030</v>
      </c>
      <c r="G50" s="250" t="str">
        <f ca="1">IF(C50=$X$4,"Enter smelter details", IF(ISERROR($V50),"",OFFSET('Smelter Look-up'!$F$4,$V50-4,0)))</f>
        <v>CFSI</v>
      </c>
      <c r="H50" s="251">
        <f ca="1">IF(ISERROR($V50),"",OFFSET('Smelter Look-up'!$G$4,$V50-4,0))</f>
        <v>0</v>
      </c>
      <c r="I50" s="252" t="s">
        <v>2437</v>
      </c>
      <c r="J50" s="252" t="s">
        <v>2438</v>
      </c>
      <c r="K50" s="254"/>
      <c r="L50" s="254"/>
      <c r="M50" s="254"/>
      <c r="N50" s="254" t="s">
        <v>15495</v>
      </c>
      <c r="O50" s="254" t="s">
        <v>15496</v>
      </c>
      <c r="P50" s="253"/>
      <c r="Q50" s="255" t="s">
        <v>15458</v>
      </c>
      <c r="R50" s="250" t="str">
        <f ca="1">IF(ISERROR($V50),"",OFFSET('Smelter Look-up'!$C$4,$V50-4,0)&amp;"")</f>
        <v>Western Australian Mint (T/a The Perth Mint)</v>
      </c>
      <c r="S50" s="264" t="str">
        <f t="shared" ca="1" si="1"/>
        <v>AU</v>
      </c>
      <c r="T50" s="264" t="str">
        <f ca="1">IF(B50="","",IF(ISERROR(MATCH($J50,SorP!$B$1:$B$6230,0)),"",INDIRECT("'SorP'!$A$"&amp;MATCH($J50,SorP!$B$1:$B$6230,0))))</f>
        <v>AU-WA</v>
      </c>
      <c r="U50" s="299"/>
      <c r="V50" s="300">
        <f>IF(C50="",NA(),MATCH($B50&amp;$C50,'Smelter Look-up'!$J:$J,0))</f>
        <v>257</v>
      </c>
      <c r="W50" s="301"/>
      <c r="X50" s="301">
        <f t="shared" si="2"/>
        <v>0</v>
      </c>
      <c r="Y50" s="301"/>
      <c r="Z50" s="301"/>
      <c r="AB50" s="303" t="str">
        <f t="shared" si="3"/>
        <v>GoldWestern Australian Mint (T/a The Perth Mint)</v>
      </c>
    </row>
    <row r="51" spans="1:28" s="302" customFormat="1" ht="395.25">
      <c r="A51" s="249"/>
      <c r="B51" s="250" t="s">
        <v>1654</v>
      </c>
      <c r="C51" s="256" t="s">
        <v>3644</v>
      </c>
      <c r="D51" s="250" t="s">
        <v>3644</v>
      </c>
      <c r="E51" s="250" t="s">
        <v>1619</v>
      </c>
      <c r="F51" s="250" t="str">
        <f ca="1">IF(ISERROR($V51),"",OFFSET('Smelter Look-up'!$E$4,$V51-4,0))</f>
        <v>CID002003</v>
      </c>
      <c r="G51" s="250" t="str">
        <f ca="1">IF(C51=$X$4,"Enter smelter details", IF(ISERROR($V51),"",OFFSET('Smelter Look-up'!$F$4,$V51-4,0)))</f>
        <v>CFSI</v>
      </c>
      <c r="H51" s="251">
        <f ca="1">IF(ISERROR($V51),"",OFFSET('Smelter Look-up'!$G$4,$V51-4,0))</f>
        <v>0</v>
      </c>
      <c r="I51" s="252" t="s">
        <v>2436</v>
      </c>
      <c r="J51" s="252" t="s">
        <v>2287</v>
      </c>
      <c r="K51" s="254"/>
      <c r="L51" s="254"/>
      <c r="M51" s="254"/>
      <c r="N51" s="254" t="s">
        <v>15497</v>
      </c>
      <c r="O51" s="254" t="s">
        <v>15498</v>
      </c>
      <c r="P51" s="253"/>
      <c r="Q51" s="255" t="s">
        <v>15458</v>
      </c>
      <c r="R51" s="250" t="str">
        <f ca="1">IF(ISERROR($V51),"",OFFSET('Smelter Look-up'!$C$4,$V51-4,0)&amp;"")</f>
        <v>Valcambi S.A.</v>
      </c>
      <c r="S51" s="264" t="str">
        <f t="shared" ca="1" si="1"/>
        <v>CH</v>
      </c>
      <c r="T51" s="264" t="str">
        <f ca="1">IF(B51="","",IF(ISERROR(MATCH($J51,SorP!$B$1:$B$6230,0)),"",INDIRECT("'SorP'!$A$"&amp;MATCH($J51,SorP!$B$1:$B$6230,0))))</f>
        <v>CH-TI</v>
      </c>
      <c r="U51" s="299"/>
      <c r="V51" s="300">
        <f>IF(C51="",NA(),MATCH($B51&amp;$C51,'Smelter Look-up'!$J:$J,0))</f>
        <v>256</v>
      </c>
      <c r="W51" s="301"/>
      <c r="X51" s="301">
        <f t="shared" si="2"/>
        <v>0</v>
      </c>
      <c r="Y51" s="301"/>
      <c r="Z51" s="301"/>
      <c r="AB51" s="303" t="str">
        <f t="shared" si="3"/>
        <v>GoldValcambi S.A.</v>
      </c>
    </row>
    <row r="52" spans="1:28" s="302" customFormat="1" ht="409.5">
      <c r="A52" s="249"/>
      <c r="B52" s="250" t="s">
        <v>1654</v>
      </c>
      <c r="C52" s="256" t="s">
        <v>1256</v>
      </c>
      <c r="D52" s="250" t="s">
        <v>1256</v>
      </c>
      <c r="E52" s="250" t="s">
        <v>3832</v>
      </c>
      <c r="F52" s="250" t="str">
        <f ca="1">IF(ISERROR($V52),"",OFFSET('Smelter Look-up'!$E$4,$V52-4,0))</f>
        <v>CID001993</v>
      </c>
      <c r="G52" s="250" t="str">
        <f ca="1">IF(C52=$X$4,"Enter smelter details", IF(ISERROR($V52),"",OFFSET('Smelter Look-up'!$F$4,$V52-4,0)))</f>
        <v>CFSI</v>
      </c>
      <c r="H52" s="251">
        <f ca="1">IF(ISERROR($V52),"",OFFSET('Smelter Look-up'!$G$4,$V52-4,0))</f>
        <v>0</v>
      </c>
      <c r="I52" s="252" t="s">
        <v>2435</v>
      </c>
      <c r="J52" s="252" t="s">
        <v>2363</v>
      </c>
      <c r="K52" s="254"/>
      <c r="L52" s="254"/>
      <c r="M52" s="254"/>
      <c r="N52" s="254" t="s">
        <v>15499</v>
      </c>
      <c r="O52" s="254" t="s">
        <v>15500</v>
      </c>
      <c r="P52" s="253"/>
      <c r="Q52" s="255" t="s">
        <v>15458</v>
      </c>
      <c r="R52" s="250" t="str">
        <f ca="1">IF(ISERROR($V52),"",OFFSET('Smelter Look-up'!$C$4,$V52-4,0)&amp;"")</f>
        <v>United Precious Metal Refining, Inc.</v>
      </c>
      <c r="S52" s="264" t="str">
        <f t="shared" ca="1" si="1"/>
        <v>US</v>
      </c>
      <c r="T52" s="264" t="str">
        <f ca="1">IF(B52="","",IF(ISERROR(MATCH($J52,SorP!$B$1:$B$6230,0)),"",INDIRECT("'SorP'!$A$"&amp;MATCH($J52,SorP!$B$1:$B$6230,0))))</f>
        <v>US-NY</v>
      </c>
      <c r="U52" s="299"/>
      <c r="V52" s="300">
        <f>IF(C52="",NA(),MATCH($B52&amp;$C52,'Smelter Look-up'!$J:$J,0))</f>
        <v>254</v>
      </c>
      <c r="W52" s="301"/>
      <c r="X52" s="301">
        <f t="shared" si="2"/>
        <v>0</v>
      </c>
      <c r="Y52" s="301"/>
      <c r="Z52" s="301"/>
      <c r="AB52" s="303" t="str">
        <f t="shared" si="3"/>
        <v>GoldUnited Precious Metal Refining, Inc.</v>
      </c>
    </row>
    <row r="53" spans="1:28" s="302" customFormat="1" ht="369.75">
      <c r="A53" s="249"/>
      <c r="B53" s="250" t="s">
        <v>1654</v>
      </c>
      <c r="C53" s="256" t="s">
        <v>3640</v>
      </c>
      <c r="D53" s="250" t="s">
        <v>3640</v>
      </c>
      <c r="E53" s="250" t="s">
        <v>1616</v>
      </c>
      <c r="F53" s="250" t="str">
        <f ca="1">IF(ISERROR($V53),"",OFFSET('Smelter Look-up'!$E$4,$V53-4,0))</f>
        <v>CID001980</v>
      </c>
      <c r="G53" s="250" t="str">
        <f ca="1">IF(C53=$X$4,"Enter smelter details", IF(ISERROR($V53),"",OFFSET('Smelter Look-up'!$F$4,$V53-4,0)))</f>
        <v>CFSI</v>
      </c>
      <c r="H53" s="251">
        <f ca="1">IF(ISERROR($V53),"",OFFSET('Smelter Look-up'!$G$4,$V53-4,0))</f>
        <v>0</v>
      </c>
      <c r="I53" s="252" t="s">
        <v>2433</v>
      </c>
      <c r="J53" s="252" t="s">
        <v>4611</v>
      </c>
      <c r="K53" s="254"/>
      <c r="L53" s="254"/>
      <c r="M53" s="254"/>
      <c r="N53" s="254" t="s">
        <v>15501</v>
      </c>
      <c r="O53" s="254" t="s">
        <v>15502</v>
      </c>
      <c r="P53" s="253"/>
      <c r="Q53" s="255" t="s">
        <v>15458</v>
      </c>
      <c r="R53" s="250" t="str">
        <f ca="1">IF(ISERROR($V53),"",OFFSET('Smelter Look-up'!$C$4,$V53-4,0)&amp;"")</f>
        <v>Umicore S.A. Business Unit Precious Metals Refining</v>
      </c>
      <c r="S53" s="264" t="str">
        <f t="shared" ca="1" si="1"/>
        <v>BE</v>
      </c>
      <c r="T53" s="264" t="str">
        <f ca="1">IF(B53="","",IF(ISERROR(MATCH($J53,SorP!$B$1:$B$6230,0)),"",INDIRECT("'SorP'!$A$"&amp;MATCH($J53,SorP!$B$1:$B$6230,0))))</f>
        <v>BE-VAN</v>
      </c>
      <c r="U53" s="299"/>
      <c r="V53" s="300">
        <f>IF(C53="",NA(),MATCH($B53&amp;$C53,'Smelter Look-up'!$J:$J,0))</f>
        <v>253</v>
      </c>
      <c r="W53" s="301"/>
      <c r="X53" s="301">
        <f t="shared" si="2"/>
        <v>0</v>
      </c>
      <c r="Y53" s="301"/>
      <c r="Z53" s="301"/>
      <c r="AB53" s="303" t="str">
        <f t="shared" si="3"/>
        <v>GoldUmicore S.A. Business Unit Precious Metals Refining</v>
      </c>
    </row>
    <row r="54" spans="1:28" s="302" customFormat="1" ht="318.75">
      <c r="A54" s="249"/>
      <c r="B54" s="250" t="s">
        <v>1654</v>
      </c>
      <c r="C54" s="256" t="s">
        <v>3178</v>
      </c>
      <c r="D54" s="250" t="s">
        <v>3178</v>
      </c>
      <c r="E54" s="250" t="s">
        <v>1617</v>
      </c>
      <c r="F54" s="250" t="str">
        <f ca="1">IF(ISERROR($V54),"",OFFSET('Smelter Look-up'!$E$4,$V54-4,0))</f>
        <v>CID001977</v>
      </c>
      <c r="G54" s="250" t="str">
        <f ca="1">IF(C54=$X$4,"Enter smelter details", IF(ISERROR($V54),"",OFFSET('Smelter Look-up'!$F$4,$V54-4,0)))</f>
        <v>CFSI</v>
      </c>
      <c r="H54" s="251">
        <f ca="1">IF(ISERROR($V54),"",OFFSET('Smelter Look-up'!$G$4,$V54-4,0))</f>
        <v>0</v>
      </c>
      <c r="I54" s="252" t="s">
        <v>2431</v>
      </c>
      <c r="J54" s="252" t="s">
        <v>2432</v>
      </c>
      <c r="K54" s="254"/>
      <c r="L54" s="254"/>
      <c r="M54" s="254"/>
      <c r="N54" s="254" t="s">
        <v>15503</v>
      </c>
      <c r="O54" s="254" t="s">
        <v>15504</v>
      </c>
      <c r="P54" s="253"/>
      <c r="Q54" s="255" t="s">
        <v>15458</v>
      </c>
      <c r="R54" s="250" t="str">
        <f ca="1">IF(ISERROR($V54),"",OFFSET('Smelter Look-up'!$C$4,$V54-4,0)&amp;"")</f>
        <v>Umicore Brasil Ltda.</v>
      </c>
      <c r="S54" s="264" t="str">
        <f t="shared" ca="1" si="1"/>
        <v>BR</v>
      </c>
      <c r="T54" s="264" t="str">
        <f ca="1">IF(B54="","",IF(ISERROR(MATCH($J54,SorP!$B$1:$B$6230,0)),"",INDIRECT("'SorP'!$A$"&amp;MATCH($J54,SorP!$B$1:$B$6230,0))))</f>
        <v>BR-SP</v>
      </c>
      <c r="U54" s="299"/>
      <c r="V54" s="300">
        <f>IF(C54="",NA(),MATCH($B54&amp;$C54,'Smelter Look-up'!$J:$J,0))</f>
        <v>250</v>
      </c>
      <c r="W54" s="301"/>
      <c r="X54" s="301">
        <f t="shared" si="2"/>
        <v>0</v>
      </c>
      <c r="Y54" s="301"/>
      <c r="Z54" s="301"/>
      <c r="AB54" s="303" t="str">
        <f t="shared" si="3"/>
        <v>GoldUmicore Brasil Ltda.</v>
      </c>
    </row>
    <row r="55" spans="1:28" s="302" customFormat="1" ht="216.75">
      <c r="A55" s="249"/>
      <c r="B55" s="250" t="s">
        <v>1654</v>
      </c>
      <c r="C55" s="256" t="s">
        <v>987</v>
      </c>
      <c r="D55" s="250" t="s">
        <v>987</v>
      </c>
      <c r="E55" s="250" t="s">
        <v>1633</v>
      </c>
      <c r="F55" s="250" t="str">
        <f ca="1">IF(ISERROR($V55),"",OFFSET('Smelter Look-up'!$E$4,$V55-4,0))</f>
        <v>CID001955</v>
      </c>
      <c r="G55" s="250" t="str">
        <f ca="1">IF(C55=$X$4,"Enter smelter details", IF(ISERROR($V55),"",OFFSET('Smelter Look-up'!$F$4,$V55-4,0)))</f>
        <v>CFSI</v>
      </c>
      <c r="H55" s="251">
        <f ca="1">IF(ISERROR($V55),"",OFFSET('Smelter Look-up'!$G$4,$V55-4,0))</f>
        <v>0</v>
      </c>
      <c r="I55" s="252" t="s">
        <v>2430</v>
      </c>
      <c r="J55" s="252" t="s">
        <v>15109</v>
      </c>
      <c r="K55" s="254"/>
      <c r="L55" s="254"/>
      <c r="M55" s="254"/>
      <c r="N55" s="254" t="s">
        <v>15505</v>
      </c>
      <c r="O55" s="254" t="s">
        <v>15506</v>
      </c>
      <c r="P55" s="253"/>
      <c r="Q55" s="255" t="s">
        <v>15458</v>
      </c>
      <c r="R55" s="250" t="str">
        <f ca="1">IF(ISERROR($V55),"",OFFSET('Smelter Look-up'!$C$4,$V55-4,0)&amp;"")</f>
        <v>Torecom</v>
      </c>
      <c r="S55" s="264" t="str">
        <f t="shared" ca="1" si="1"/>
        <v>KR</v>
      </c>
      <c r="T55" s="264" t="str">
        <f ca="1">IF(B55="","",IF(ISERROR(MATCH($J55,SorP!$B$1:$B$6230,0)),"",INDIRECT("'SorP'!$A$"&amp;MATCH($J55,SorP!$B$1:$B$6230,0))))</f>
        <v>KR-44</v>
      </c>
      <c r="U55" s="299"/>
      <c r="V55" s="300">
        <f>IF(C55="",NA(),MATCH($B55&amp;$C55,'Smelter Look-up'!$J:$J,0))</f>
        <v>248</v>
      </c>
      <c r="W55" s="301"/>
      <c r="X55" s="301">
        <f t="shared" si="2"/>
        <v>0</v>
      </c>
      <c r="Y55" s="301"/>
      <c r="Z55" s="301"/>
      <c r="AB55" s="303" t="str">
        <f t="shared" si="3"/>
        <v>GoldTorecom</v>
      </c>
    </row>
    <row r="56" spans="1:28" s="302" customFormat="1" ht="102">
      <c r="A56" s="249"/>
      <c r="B56" s="250" t="s">
        <v>1654</v>
      </c>
      <c r="C56" s="256" t="s">
        <v>3240</v>
      </c>
      <c r="D56" s="250" t="s">
        <v>3240</v>
      </c>
      <c r="E56" s="250" t="s">
        <v>1621</v>
      </c>
      <c r="F56" s="250" t="str">
        <f ca="1">IF(ISERROR($V56),"",OFFSET('Smelter Look-up'!$E$4,$V56-4,0))</f>
        <v>CID001947</v>
      </c>
      <c r="G56" s="250" t="str">
        <f ca="1">IF(C56=$X$4,"Enter smelter details", IF(ISERROR($V56),"",OFFSET('Smelter Look-up'!$F$4,$V56-4,0)))</f>
        <v>CFSI</v>
      </c>
      <c r="H56" s="251">
        <f ca="1">IF(ISERROR($V56),"",OFFSET('Smelter Look-up'!$G$4,$V56-4,0))</f>
        <v>0</v>
      </c>
      <c r="I56" s="252" t="s">
        <v>2426</v>
      </c>
      <c r="J56" s="252" t="s">
        <v>2427</v>
      </c>
      <c r="K56" s="254"/>
      <c r="L56" s="254"/>
      <c r="M56" s="254"/>
      <c r="N56" s="254"/>
      <c r="O56" s="254" t="s">
        <v>15507</v>
      </c>
      <c r="P56" s="253"/>
      <c r="Q56" s="255"/>
      <c r="R56" s="250" t="str">
        <f ca="1">IF(ISERROR($V56),"",OFFSET('Smelter Look-up'!$C$4,$V56-4,0)&amp;"")</f>
        <v>Tongling Nonferrous Metals Group Co., Ltd.</v>
      </c>
      <c r="S56" s="264" t="str">
        <f t="shared" ca="1" si="1"/>
        <v>CN</v>
      </c>
      <c r="T56" s="264" t="str">
        <f ca="1">IF(B56="","",IF(ISERROR(MATCH($J56,SorP!$B$1:$B$6230,0)),"",INDIRECT("'SorP'!$A$"&amp;MATCH($J56,SorP!$B$1:$B$6230,0))))</f>
        <v>CN-34</v>
      </c>
      <c r="U56" s="299"/>
      <c r="V56" s="300">
        <f>IF(C56="",NA(),MATCH($B56&amp;$C56,'Smelter Look-up'!$J:$J,0))</f>
        <v>244</v>
      </c>
      <c r="W56" s="301"/>
      <c r="X56" s="301">
        <f t="shared" si="2"/>
        <v>0</v>
      </c>
      <c r="Y56" s="301"/>
      <c r="Z56" s="301"/>
      <c r="AB56" s="303" t="str">
        <f t="shared" si="3"/>
        <v>GoldTongling Nonferrous Metals Group Co., Ltd.</v>
      </c>
    </row>
    <row r="57" spans="1:28" s="302" customFormat="1" ht="318.75">
      <c r="A57" s="249"/>
      <c r="B57" s="250" t="s">
        <v>1654</v>
      </c>
      <c r="C57" s="256" t="s">
        <v>3177</v>
      </c>
      <c r="D57" s="250" t="s">
        <v>3177</v>
      </c>
      <c r="E57" s="250" t="s">
        <v>1630</v>
      </c>
      <c r="F57" s="250" t="str">
        <f ca="1">IF(ISERROR($V57),"",OFFSET('Smelter Look-up'!$E$4,$V57-4,0))</f>
        <v>CID001938</v>
      </c>
      <c r="G57" s="250" t="str">
        <f ca="1">IF(C57=$X$4,"Enter smelter details", IF(ISERROR($V57),"",OFFSET('Smelter Look-up'!$F$4,$V57-4,0)))</f>
        <v>CFSI</v>
      </c>
      <c r="H57" s="251">
        <f ca="1">IF(ISERROR($V57),"",OFFSET('Smelter Look-up'!$G$4,$V57-4,0))</f>
        <v>0</v>
      </c>
      <c r="I57" s="252" t="s">
        <v>2425</v>
      </c>
      <c r="J57" s="252" t="s">
        <v>2320</v>
      </c>
      <c r="K57" s="254"/>
      <c r="L57" s="254"/>
      <c r="M57" s="254"/>
      <c r="N57" s="254" t="s">
        <v>15508</v>
      </c>
      <c r="O57" s="254" t="s">
        <v>15509</v>
      </c>
      <c r="P57" s="253"/>
      <c r="Q57" s="255" t="s">
        <v>15458</v>
      </c>
      <c r="R57" s="250" t="str">
        <f ca="1">IF(ISERROR($V57),"",OFFSET('Smelter Look-up'!$C$4,$V57-4,0)&amp;"")</f>
        <v>Tokuriki Honten Co., Ltd.</v>
      </c>
      <c r="S57" s="264" t="str">
        <f t="shared" ca="1" si="1"/>
        <v>JP</v>
      </c>
      <c r="T57" s="264" t="str">
        <f ca="1">IF(B57="","",IF(ISERROR(MATCH($J57,SorP!$B$1:$B$6230,0)),"",INDIRECT("'SorP'!$A$"&amp;MATCH($J57,SorP!$B$1:$B$6230,0))))</f>
        <v>JP-11</v>
      </c>
      <c r="U57" s="299"/>
      <c r="V57" s="300">
        <f>IF(C57="",NA(),MATCH($B57&amp;$C57,'Smelter Look-up'!$J:$J,0))</f>
        <v>243</v>
      </c>
      <c r="W57" s="301"/>
      <c r="X57" s="301">
        <f t="shared" si="2"/>
        <v>0</v>
      </c>
      <c r="Y57" s="301"/>
      <c r="Z57" s="301"/>
      <c r="AB57" s="303" t="str">
        <f t="shared" si="3"/>
        <v>GoldTokuriki Honten Co., Ltd.</v>
      </c>
    </row>
    <row r="58" spans="1:28" s="302" customFormat="1" ht="331.5">
      <c r="A58" s="249"/>
      <c r="B58" s="250" t="s">
        <v>1654</v>
      </c>
      <c r="C58" s="256" t="s">
        <v>3176</v>
      </c>
      <c r="D58" s="250" t="s">
        <v>3176</v>
      </c>
      <c r="E58" s="250" t="s">
        <v>1621</v>
      </c>
      <c r="F58" s="250" t="str">
        <f ca="1">IF(ISERROR($V58),"",OFFSET('Smelter Look-up'!$E$4,$V58-4,0))</f>
        <v>CID001916</v>
      </c>
      <c r="G58" s="250" t="str">
        <f ca="1">IF(C58=$X$4,"Enter smelter details", IF(ISERROR($V58),"",OFFSET('Smelter Look-up'!$F$4,$V58-4,0)))</f>
        <v>CFSI</v>
      </c>
      <c r="H58" s="251">
        <f ca="1">IF(ISERROR($V58),"",OFFSET('Smelter Look-up'!$G$4,$V58-4,0))</f>
        <v>0</v>
      </c>
      <c r="I58" s="252" t="s">
        <v>2407</v>
      </c>
      <c r="J58" s="252" t="s">
        <v>2390</v>
      </c>
      <c r="K58" s="254"/>
      <c r="L58" s="254"/>
      <c r="M58" s="254"/>
      <c r="N58" s="254" t="s">
        <v>15510</v>
      </c>
      <c r="O58" s="254" t="s">
        <v>15511</v>
      </c>
      <c r="P58" s="253"/>
      <c r="Q58" s="255" t="s">
        <v>15458</v>
      </c>
      <c r="R58" s="250" t="str">
        <f ca="1">IF(ISERROR($V58),"",OFFSET('Smelter Look-up'!$C$4,$V58-4,0)&amp;"")</f>
        <v>The Refinery of Shandong Gold Mining Co., Ltd.</v>
      </c>
      <c r="S58" s="264" t="str">
        <f t="shared" ca="1" si="1"/>
        <v>CN</v>
      </c>
      <c r="T58" s="264" t="str">
        <f ca="1">IF(B58="","",IF(ISERROR(MATCH($J58,SorP!$B$1:$B$6230,0)),"",INDIRECT("'SorP'!$A$"&amp;MATCH($J58,SorP!$B$1:$B$6230,0))))</f>
        <v>CN-37</v>
      </c>
      <c r="U58" s="299"/>
      <c r="V58" s="300">
        <f>IF(C58="",NA(),MATCH($B58&amp;$C58,'Smelter Look-up'!$J:$J,0))</f>
        <v>242</v>
      </c>
      <c r="W58" s="301"/>
      <c r="X58" s="301">
        <f t="shared" si="2"/>
        <v>0</v>
      </c>
      <c r="Y58" s="301"/>
      <c r="Z58" s="301"/>
      <c r="AB58" s="303" t="str">
        <f t="shared" si="3"/>
        <v>GoldThe Refinery of Shandong Gold Mining Co., Ltd.</v>
      </c>
    </row>
    <row r="59" spans="1:28" s="302" customFormat="1" ht="89.25">
      <c r="A59" s="249"/>
      <c r="B59" s="250" t="s">
        <v>1654</v>
      </c>
      <c r="C59" s="256" t="s">
        <v>3271</v>
      </c>
      <c r="D59" s="250" t="s">
        <v>3271</v>
      </c>
      <c r="E59" s="250" t="s">
        <v>1621</v>
      </c>
      <c r="F59" s="250" t="str">
        <f ca="1">IF(ISERROR($V59),"",OFFSET('Smelter Look-up'!$E$4,$V59-4,0))</f>
        <v>CID001909</v>
      </c>
      <c r="G59" s="250" t="str">
        <f ca="1">IF(C59=$X$4,"Enter smelter details", IF(ISERROR($V59),"",OFFSET('Smelter Look-up'!$F$4,$V59-4,0)))</f>
        <v>CFSI</v>
      </c>
      <c r="H59" s="251">
        <f ca="1">IF(ISERROR($V59),"",OFFSET('Smelter Look-up'!$G$4,$V59-4,0))</f>
        <v>0</v>
      </c>
      <c r="I59" s="252" t="s">
        <v>2411</v>
      </c>
      <c r="J59" s="252" t="s">
        <v>2412</v>
      </c>
      <c r="K59" s="254"/>
      <c r="L59" s="254"/>
      <c r="M59" s="254"/>
      <c r="N59" s="254"/>
      <c r="O59" s="254" t="s">
        <v>15507</v>
      </c>
      <c r="P59" s="253"/>
      <c r="Q59" s="255" t="s">
        <v>15458</v>
      </c>
      <c r="R59" s="250" t="str">
        <f ca="1">IF(ISERROR($V59),"",OFFSET('Smelter Look-up'!$C$4,$V59-4,0)&amp;"")</f>
        <v>Great Wall Precious Metals Co., Ltd. of CBPM</v>
      </c>
      <c r="S59" s="264" t="str">
        <f t="shared" ca="1" si="1"/>
        <v>CN</v>
      </c>
      <c r="T59" s="264" t="str">
        <f ca="1">IF(B59="","",IF(ISERROR(MATCH($J59,SorP!$B$1:$B$6230,0)),"",INDIRECT("'SorP'!$A$"&amp;MATCH($J59,SorP!$B$1:$B$6230,0))))</f>
        <v>CN-51</v>
      </c>
      <c r="U59" s="299"/>
      <c r="V59" s="300">
        <f>IF(C59="",NA(),MATCH($B59&amp;$C59,'Smelter Look-up'!$J:$J,0))</f>
        <v>76</v>
      </c>
      <c r="W59" s="301"/>
      <c r="X59" s="301">
        <f t="shared" si="2"/>
        <v>0</v>
      </c>
      <c r="Y59" s="301"/>
      <c r="Z59" s="301"/>
      <c r="AB59" s="303" t="str">
        <f t="shared" si="3"/>
        <v>GoldGreat Wall Precious Metals Co., Ltd. of CBPM</v>
      </c>
    </row>
    <row r="60" spans="1:28" s="302" customFormat="1" ht="409.5">
      <c r="A60" s="249"/>
      <c r="B60" s="250" t="s">
        <v>1654</v>
      </c>
      <c r="C60" s="256" t="s">
        <v>1780</v>
      </c>
      <c r="D60" s="250" t="s">
        <v>1780</v>
      </c>
      <c r="E60" s="250" t="s">
        <v>1630</v>
      </c>
      <c r="F60" s="250" t="str">
        <f ca="1">IF(ISERROR($V60),"",OFFSET('Smelter Look-up'!$E$4,$V60-4,0))</f>
        <v>CID001875</v>
      </c>
      <c r="G60" s="250" t="str">
        <f ca="1">IF(C60=$X$4,"Enter smelter details", IF(ISERROR($V60),"",OFFSET('Smelter Look-up'!$F$4,$V60-4,0)))</f>
        <v>CFSI</v>
      </c>
      <c r="H60" s="251">
        <f ca="1">IF(ISERROR($V60),"",OFFSET('Smelter Look-up'!$G$4,$V60-4,0))</f>
        <v>0</v>
      </c>
      <c r="I60" s="252" t="s">
        <v>2419</v>
      </c>
      <c r="J60" s="252" t="s">
        <v>2420</v>
      </c>
      <c r="K60" s="254"/>
      <c r="L60" s="254"/>
      <c r="M60" s="254"/>
      <c r="N60" s="254" t="s">
        <v>15512</v>
      </c>
      <c r="O60" s="254" t="s">
        <v>15513</v>
      </c>
      <c r="P60" s="253"/>
      <c r="Q60" s="255" t="s">
        <v>15458</v>
      </c>
      <c r="R60" s="250" t="str">
        <f ca="1">IF(ISERROR($V60),"",OFFSET('Smelter Look-up'!$C$4,$V60-4,0)&amp;"")</f>
        <v>Tanaka Kikinzoku Kogyo K.K.</v>
      </c>
      <c r="S60" s="264" t="str">
        <f t="shared" ca="1" si="1"/>
        <v>JP</v>
      </c>
      <c r="T60" s="264" t="str">
        <f ca="1">IF(B60="","",IF(ISERROR(MATCH($J60,SorP!$B$1:$B$6230,0)),"",INDIRECT("'SorP'!$A$"&amp;MATCH($J60,SorP!$B$1:$B$6230,0))))</f>
        <v>JP-14</v>
      </c>
      <c r="U60" s="299"/>
      <c r="V60" s="300">
        <f>IF(C60="",NA(),MATCH($B60&amp;$C60,'Smelter Look-up'!$J:$J,0))</f>
        <v>238</v>
      </c>
      <c r="W60" s="301"/>
      <c r="X60" s="301">
        <f t="shared" si="2"/>
        <v>0</v>
      </c>
      <c r="Y60" s="301"/>
      <c r="Z60" s="301"/>
      <c r="AB60" s="303" t="str">
        <f t="shared" si="3"/>
        <v>GoldTanaka Kikinzoku Kogyo K.K.</v>
      </c>
    </row>
    <row r="61" spans="1:28" s="302" customFormat="1" ht="409.5">
      <c r="A61" s="249"/>
      <c r="B61" s="250" t="s">
        <v>1654</v>
      </c>
      <c r="C61" s="256" t="s">
        <v>68</v>
      </c>
      <c r="D61" s="250" t="s">
        <v>68</v>
      </c>
      <c r="E61" s="250" t="s">
        <v>1630</v>
      </c>
      <c r="F61" s="250" t="str">
        <f ca="1">IF(ISERROR($V61),"",OFFSET('Smelter Look-up'!$E$4,$V61-4,0))</f>
        <v>CID001798</v>
      </c>
      <c r="G61" s="250" t="str">
        <f ca="1">IF(C61=$X$4,"Enter smelter details", IF(ISERROR($V61),"",OFFSET('Smelter Look-up'!$F$4,$V61-4,0)))</f>
        <v>CFSI</v>
      </c>
      <c r="H61" s="251">
        <f ca="1">IF(ISERROR($V61),"",OFFSET('Smelter Look-up'!$G$4,$V61-4,0))</f>
        <v>0</v>
      </c>
      <c r="I61" s="252" t="s">
        <v>2417</v>
      </c>
      <c r="J61" s="252" t="s">
        <v>3264</v>
      </c>
      <c r="K61" s="254"/>
      <c r="L61" s="254"/>
      <c r="M61" s="254"/>
      <c r="N61" s="254" t="s">
        <v>15514</v>
      </c>
      <c r="O61" s="254" t="s">
        <v>15515</v>
      </c>
      <c r="P61" s="253"/>
      <c r="Q61" s="255" t="s">
        <v>15458</v>
      </c>
      <c r="R61" s="250" t="str">
        <f ca="1">IF(ISERROR($V61),"",OFFSET('Smelter Look-up'!$C$4,$V61-4,0)&amp;"")</f>
        <v>Sumitomo Metal Mining Co., Ltd.</v>
      </c>
      <c r="S61" s="264" t="str">
        <f t="shared" ca="1" si="1"/>
        <v>JP</v>
      </c>
      <c r="T61" s="264" t="str">
        <f ca="1">IF(B61="","",IF(ISERROR(MATCH($J61,SorP!$B$1:$B$6230,0)),"",INDIRECT("'SorP'!$A$"&amp;MATCH($J61,SorP!$B$1:$B$6230,0))))</f>
        <v>JP-38</v>
      </c>
      <c r="U61" s="299"/>
      <c r="V61" s="300">
        <f>IF(C61="",NA(),MATCH($B61&amp;$C61,'Smelter Look-up'!$J:$J,0))</f>
        <v>226</v>
      </c>
      <c r="W61" s="301"/>
      <c r="X61" s="301">
        <f t="shared" si="2"/>
        <v>0</v>
      </c>
      <c r="Y61" s="301"/>
      <c r="Z61" s="301"/>
      <c r="AB61" s="303" t="str">
        <f t="shared" si="3"/>
        <v>GoldSumitomo Metal Mining Co., Ltd.</v>
      </c>
    </row>
    <row r="62" spans="1:28" s="302" customFormat="1" ht="382.5">
      <c r="A62" s="249"/>
      <c r="B62" s="250" t="s">
        <v>1654</v>
      </c>
      <c r="C62" s="256" t="s">
        <v>1375</v>
      </c>
      <c r="D62" s="250" t="s">
        <v>1375</v>
      </c>
      <c r="E62" s="250" t="s">
        <v>3831</v>
      </c>
      <c r="F62" s="250" t="str">
        <f ca="1">IF(ISERROR($V62),"",OFFSET('Smelter Look-up'!$E$4,$V62-4,0))</f>
        <v>CID001761</v>
      </c>
      <c r="G62" s="250" t="str">
        <f ca="1">IF(C62=$X$4,"Enter smelter details", IF(ISERROR($V62),"",OFFSET('Smelter Look-up'!$F$4,$V62-4,0)))</f>
        <v>CFSI</v>
      </c>
      <c r="H62" s="251">
        <f ca="1">IF(ISERROR($V62),"",OFFSET('Smelter Look-up'!$G$4,$V62-4,0))</f>
        <v>0</v>
      </c>
      <c r="I62" s="252" t="s">
        <v>2415</v>
      </c>
      <c r="J62" s="252" t="s">
        <v>2416</v>
      </c>
      <c r="K62" s="254"/>
      <c r="L62" s="254"/>
      <c r="M62" s="254"/>
      <c r="N62" s="254" t="s">
        <v>15516</v>
      </c>
      <c r="O62" s="254" t="s">
        <v>15517</v>
      </c>
      <c r="P62" s="253"/>
      <c r="Q62" s="255" t="s">
        <v>15458</v>
      </c>
      <c r="R62" s="250" t="str">
        <f ca="1">IF(ISERROR($V62),"",OFFSET('Smelter Look-up'!$C$4,$V62-4,0)&amp;"")</f>
        <v>Solar Applied Materials Technology Corp.</v>
      </c>
      <c r="S62" s="264" t="str">
        <f t="shared" ca="1" si="1"/>
        <v>TW</v>
      </c>
      <c r="T62" s="264" t="str">
        <f ca="1">IF(B62="","",IF(ISERROR(MATCH($J62,SorP!$B$1:$B$6230,0)),"",INDIRECT("'SorP'!$A$"&amp;MATCH($J62,SorP!$B$1:$B$6230,0))))</f>
        <v/>
      </c>
      <c r="U62" s="299"/>
      <c r="V62" s="300">
        <f>IF(C62="",NA(),MATCH($B62&amp;$C62,'Smelter Look-up'!$J:$J,0))</f>
        <v>220</v>
      </c>
      <c r="W62" s="301"/>
      <c r="X62" s="301">
        <f t="shared" si="2"/>
        <v>0</v>
      </c>
      <c r="Y62" s="301"/>
      <c r="Z62" s="301"/>
      <c r="AB62" s="303" t="str">
        <f t="shared" si="3"/>
        <v>GoldSolar Applied Materials Technology Corp.</v>
      </c>
    </row>
    <row r="63" spans="1:28" s="302" customFormat="1" ht="318.75">
      <c r="A63" s="249"/>
      <c r="B63" s="250" t="s">
        <v>1654</v>
      </c>
      <c r="C63" s="256" t="s">
        <v>1374</v>
      </c>
      <c r="D63" s="250" t="s">
        <v>1374</v>
      </c>
      <c r="E63" s="250" t="s">
        <v>1341</v>
      </c>
      <c r="F63" s="250" t="str">
        <f ca="1">IF(ISERROR($V63),"",OFFSET('Smelter Look-up'!$E$4,$V63-4,0))</f>
        <v>CID001756</v>
      </c>
      <c r="G63" s="250" t="str">
        <f ca="1">IF(C63=$X$4,"Enter smelter details", IF(ISERROR($V63),"",OFFSET('Smelter Look-up'!$F$4,$V63-4,0)))</f>
        <v>CFSI</v>
      </c>
      <c r="H63" s="251">
        <f ca="1">IF(ISERROR($V63),"",OFFSET('Smelter Look-up'!$G$4,$V63-4,0))</f>
        <v>0</v>
      </c>
      <c r="I63" s="252" t="s">
        <v>2414</v>
      </c>
      <c r="J63" s="252" t="s">
        <v>11799</v>
      </c>
      <c r="K63" s="254"/>
      <c r="L63" s="254"/>
      <c r="M63" s="254"/>
      <c r="N63" s="254" t="s">
        <v>15518</v>
      </c>
      <c r="O63" s="254" t="s">
        <v>15519</v>
      </c>
      <c r="P63" s="253"/>
      <c r="Q63" s="255" t="s">
        <v>15458</v>
      </c>
      <c r="R63" s="250" t="str">
        <f ca="1">IF(ISERROR($V63),"",OFFSET('Smelter Look-up'!$C$4,$V63-4,0)&amp;"")</f>
        <v>SOE Shyolkovsky Factory of Secondary Precious Metals</v>
      </c>
      <c r="S63" s="264" t="str">
        <f t="shared" ca="1" si="1"/>
        <v>RU</v>
      </c>
      <c r="T63" s="264" t="str">
        <f ca="1">IF(B63="","",IF(ISERROR(MATCH($J63,SorP!$B$1:$B$6230,0)),"",INDIRECT("'SorP'!$A$"&amp;MATCH($J63,SorP!$B$1:$B$6230,0))))</f>
        <v>RU-MOS</v>
      </c>
      <c r="U63" s="299"/>
      <c r="V63" s="300">
        <f>IF(C63="",NA(),MATCH($B63&amp;$C63,'Smelter Look-up'!$J:$J,0))</f>
        <v>219</v>
      </c>
      <c r="W63" s="301"/>
      <c r="X63" s="301">
        <f t="shared" si="2"/>
        <v>0</v>
      </c>
      <c r="Y63" s="301"/>
      <c r="Z63" s="301"/>
      <c r="AB63" s="303" t="str">
        <f t="shared" si="3"/>
        <v>GoldSOE Shyolkovsky Factory of Secondary Precious Metals</v>
      </c>
    </row>
    <row r="64" spans="1:28" s="302" customFormat="1" ht="63.75">
      <c r="A64" s="249"/>
      <c r="B64" s="250" t="s">
        <v>1654</v>
      </c>
      <c r="C64" s="256" t="s">
        <v>1120</v>
      </c>
      <c r="D64" s="250" t="s">
        <v>1120</v>
      </c>
      <c r="E64" s="250" t="s">
        <v>3832</v>
      </c>
      <c r="F64" s="250" t="str">
        <f ca="1">IF(ISERROR($V64),"",OFFSET('Smelter Look-up'!$E$4,$V64-4,0))</f>
        <v>CID001754</v>
      </c>
      <c r="G64" s="250" t="str">
        <f ca="1">IF(C64=$X$4,"Enter smelter details", IF(ISERROR($V64),"",OFFSET('Smelter Look-up'!$F$4,$V64-4,0)))</f>
        <v>CFSI</v>
      </c>
      <c r="H64" s="251">
        <f ca="1">IF(ISERROR($V64),"",OFFSET('Smelter Look-up'!$G$4,$V64-4,0))</f>
        <v>0</v>
      </c>
      <c r="I64" s="252" t="s">
        <v>2413</v>
      </c>
      <c r="J64" s="252" t="s">
        <v>2363</v>
      </c>
      <c r="K64" s="254"/>
      <c r="L64" s="254"/>
      <c r="M64" s="254"/>
      <c r="N64" s="254" t="s">
        <v>15520</v>
      </c>
      <c r="O64" s="254" t="s">
        <v>15521</v>
      </c>
      <c r="P64" s="253"/>
      <c r="Q64" s="255"/>
      <c r="R64" s="250" t="str">
        <f ca="1">IF(ISERROR($V64),"",OFFSET('Smelter Look-up'!$C$4,$V64-4,0)&amp;"")</f>
        <v>So Accurate Group, Inc.</v>
      </c>
      <c r="S64" s="264" t="str">
        <f t="shared" ca="1" si="1"/>
        <v>US</v>
      </c>
      <c r="T64" s="264" t="str">
        <f ca="1">IF(B64="","",IF(ISERROR(MATCH($J64,SorP!$B$1:$B$6230,0)),"",INDIRECT("'SorP'!$A$"&amp;MATCH($J64,SorP!$B$1:$B$6230,0))))</f>
        <v>US-NY</v>
      </c>
      <c r="U64" s="299"/>
      <c r="V64" s="300">
        <f>IF(C64="",NA(),MATCH($B64&amp;$C64,'Smelter Look-up'!$J:$J,0))</f>
        <v>218</v>
      </c>
      <c r="W64" s="301"/>
      <c r="X64" s="301">
        <f t="shared" si="2"/>
        <v>0</v>
      </c>
      <c r="Y64" s="301"/>
      <c r="Z64" s="301"/>
      <c r="AB64" s="303" t="str">
        <f t="shared" si="3"/>
        <v>GoldSo Accurate Group, Inc.</v>
      </c>
    </row>
    <row r="65" spans="1:28" s="302" customFormat="1" ht="255">
      <c r="A65" s="249"/>
      <c r="B65" s="250" t="s">
        <v>1654</v>
      </c>
      <c r="C65" s="256" t="s">
        <v>3174</v>
      </c>
      <c r="D65" s="250" t="s">
        <v>3174</v>
      </c>
      <c r="E65" s="250" t="s">
        <v>1621</v>
      </c>
      <c r="F65" s="250" t="str">
        <f ca="1">IF(ISERROR($V65),"",OFFSET('Smelter Look-up'!$E$4,$V65-4,0))</f>
        <v>CID001736</v>
      </c>
      <c r="G65" s="250" t="str">
        <f ca="1">IF(C65=$X$4,"Enter smelter details", IF(ISERROR($V65),"",OFFSET('Smelter Look-up'!$F$4,$V65-4,0)))</f>
        <v>CFSI</v>
      </c>
      <c r="H65" s="251">
        <f ca="1">IF(ISERROR($V65),"",OFFSET('Smelter Look-up'!$G$4,$V65-4,0))</f>
        <v>0</v>
      </c>
      <c r="I65" s="252" t="s">
        <v>2411</v>
      </c>
      <c r="J65" s="252" t="s">
        <v>2412</v>
      </c>
      <c r="K65" s="254"/>
      <c r="L65" s="254"/>
      <c r="M65" s="254"/>
      <c r="N65" s="254" t="s">
        <v>15522</v>
      </c>
      <c r="O65" s="254" t="s">
        <v>15523</v>
      </c>
      <c r="P65" s="253"/>
      <c r="Q65" s="255" t="s">
        <v>15458</v>
      </c>
      <c r="R65" s="250" t="str">
        <f ca="1">IF(ISERROR($V65),"",OFFSET('Smelter Look-up'!$C$4,$V65-4,0)&amp;"")</f>
        <v>Sichuan Tianze Precious Metals Co., Ltd.</v>
      </c>
      <c r="S65" s="264" t="str">
        <f t="shared" ca="1" si="1"/>
        <v>CN</v>
      </c>
      <c r="T65" s="264" t="str">
        <f ca="1">IF(B65="","",IF(ISERROR(MATCH($J65,SorP!$B$1:$B$6230,0)),"",INDIRECT("'SorP'!$A$"&amp;MATCH($J65,SorP!$B$1:$B$6230,0))))</f>
        <v>CN-51</v>
      </c>
      <c r="U65" s="299"/>
      <c r="V65" s="300">
        <f>IF(C65="",NA(),MATCH($B65&amp;$C65,'Smelter Look-up'!$J:$J,0))</f>
        <v>214</v>
      </c>
      <c r="W65" s="301"/>
      <c r="X65" s="301">
        <f t="shared" si="2"/>
        <v>0</v>
      </c>
      <c r="Y65" s="301"/>
      <c r="Z65" s="301"/>
      <c r="AB65" s="303" t="str">
        <f t="shared" si="3"/>
        <v>GoldSichuan Tianze Precious Metals Co., Ltd.</v>
      </c>
    </row>
    <row r="66" spans="1:28" s="302" customFormat="1" ht="409.5">
      <c r="A66" s="249"/>
      <c r="B66" s="250" t="s">
        <v>1654</v>
      </c>
      <c r="C66" s="256" t="s">
        <v>3173</v>
      </c>
      <c r="D66" s="250" t="s">
        <v>3173</v>
      </c>
      <c r="E66" s="250" t="s">
        <v>1621</v>
      </c>
      <c r="F66" s="250" t="str">
        <f ca="1">IF(ISERROR($V66),"",OFFSET('Smelter Look-up'!$E$4,$V66-4,0))</f>
        <v>CID001622</v>
      </c>
      <c r="G66" s="250" t="str">
        <f ca="1">IF(C66=$X$4,"Enter smelter details", IF(ISERROR($V66),"",OFFSET('Smelter Look-up'!$F$4,$V66-4,0)))</f>
        <v>CFSI</v>
      </c>
      <c r="H66" s="251">
        <f ca="1">IF(ISERROR($V66),"",OFFSET('Smelter Look-up'!$G$4,$V66-4,0))</f>
        <v>0</v>
      </c>
      <c r="I66" s="252" t="s">
        <v>2326</v>
      </c>
      <c r="J66" s="252" t="s">
        <v>2390</v>
      </c>
      <c r="K66" s="254"/>
      <c r="L66" s="254"/>
      <c r="M66" s="254"/>
      <c r="N66" s="254" t="s">
        <v>15524</v>
      </c>
      <c r="O66" s="254" t="s">
        <v>15525</v>
      </c>
      <c r="P66" s="253"/>
      <c r="Q66" s="255" t="s">
        <v>15458</v>
      </c>
      <c r="R66" s="250" t="str">
        <f ca="1">IF(ISERROR($V66),"",OFFSET('Smelter Look-up'!$C$4,$V66-4,0)&amp;"")</f>
        <v>Shandong Zhaojin Gold &amp; Silver Refinery Co., Ltd.</v>
      </c>
      <c r="S66" s="264" t="str">
        <f t="shared" ca="1" si="1"/>
        <v>CN</v>
      </c>
      <c r="T66" s="264" t="str">
        <f ca="1">IF(B66="","",IF(ISERROR(MATCH($J66,SorP!$B$1:$B$6230,0)),"",INDIRECT("'SorP'!$A$"&amp;MATCH($J66,SorP!$B$1:$B$6230,0))))</f>
        <v>CN-37</v>
      </c>
      <c r="U66" s="299"/>
      <c r="V66" s="300">
        <f>IF(C66="",NA(),MATCH($B66&amp;$C66,'Smelter Look-up'!$J:$J,0))</f>
        <v>210</v>
      </c>
      <c r="W66" s="301"/>
      <c r="X66" s="301">
        <f t="shared" si="2"/>
        <v>0</v>
      </c>
      <c r="Y66" s="301"/>
      <c r="Z66" s="301"/>
      <c r="AB66" s="303" t="str">
        <f t="shared" si="3"/>
        <v>GoldShandong Zhaojin Gold &amp; Silver Refinery Co., Ltd.</v>
      </c>
    </row>
    <row r="67" spans="1:28" s="302" customFormat="1" ht="114.75">
      <c r="A67" s="249"/>
      <c r="B67" s="250" t="s">
        <v>1654</v>
      </c>
      <c r="C67" s="256" t="s">
        <v>2405</v>
      </c>
      <c r="D67" s="250" t="s">
        <v>2405</v>
      </c>
      <c r="E67" s="250" t="s">
        <v>1621</v>
      </c>
      <c r="F67" s="250" t="str">
        <f ca="1">IF(ISERROR($V67),"",OFFSET('Smelter Look-up'!$E$4,$V67-4,0))</f>
        <v>CID001619</v>
      </c>
      <c r="G67" s="250" t="str">
        <f ca="1">IF(C67=$X$4,"Enter smelter details", IF(ISERROR($V67),"",OFFSET('Smelter Look-up'!$F$4,$V67-4,0)))</f>
        <v>CFSI</v>
      </c>
      <c r="H67" s="251">
        <f ca="1">IF(ISERROR($V67),"",OFFSET('Smelter Look-up'!$G$4,$V67-4,0))</f>
        <v>0</v>
      </c>
      <c r="I67" s="252" t="s">
        <v>2407</v>
      </c>
      <c r="J67" s="252" t="s">
        <v>2390</v>
      </c>
      <c r="K67" s="254"/>
      <c r="L67" s="254"/>
      <c r="M67" s="254"/>
      <c r="N67" s="254"/>
      <c r="O67" s="254"/>
      <c r="P67" s="253"/>
      <c r="Q67" s="255"/>
      <c r="R67" s="250" t="str">
        <f ca="1">IF(ISERROR($V67),"",OFFSET('Smelter Look-up'!$C$4,$V67-4,0)&amp;"")</f>
        <v>Shandong Tiancheng Biological Gold Industrial Co., Ltd.</v>
      </c>
      <c r="S67" s="264" t="str">
        <f t="shared" ca="1" si="1"/>
        <v>CN</v>
      </c>
      <c r="T67" s="264" t="str">
        <f ca="1">IF(B67="","",IF(ISERROR(MATCH($J67,SorP!$B$1:$B$6230,0)),"",INDIRECT("'SorP'!$A$"&amp;MATCH($J67,SorP!$B$1:$B$6230,0))))</f>
        <v>CN-37</v>
      </c>
      <c r="U67" s="299"/>
      <c r="V67" s="300">
        <f>IF(C67="",NA(),MATCH($B67&amp;$C67,'Smelter Look-up'!$J:$J,0))</f>
        <v>209</v>
      </c>
      <c r="W67" s="301"/>
      <c r="X67" s="301">
        <f t="shared" si="2"/>
        <v>0</v>
      </c>
      <c r="Y67" s="301"/>
      <c r="Z67" s="301"/>
      <c r="AB67" s="303" t="str">
        <f t="shared" si="3"/>
        <v>GoldShandong Tiancheng Biological Gold Industrial Co., Ltd.</v>
      </c>
    </row>
    <row r="68" spans="1:28" s="302" customFormat="1" ht="357">
      <c r="A68" s="249"/>
      <c r="B68" s="250" t="s">
        <v>1654</v>
      </c>
      <c r="C68" s="256" t="s">
        <v>14295</v>
      </c>
      <c r="D68" s="250" t="s">
        <v>14295</v>
      </c>
      <c r="E68" s="250" t="s">
        <v>1624</v>
      </c>
      <c r="F68" s="250" t="str">
        <f ca="1">IF(ISERROR($V68),"",OFFSET('Smelter Look-up'!$E$4,$V68-4,0))</f>
        <v>CID001585</v>
      </c>
      <c r="G68" s="250" t="str">
        <f ca="1">IF(C68=$X$4,"Enter smelter details", IF(ISERROR($V68),"",OFFSET('Smelter Look-up'!$F$4,$V68-4,0)))</f>
        <v>CFSI</v>
      </c>
      <c r="H68" s="251">
        <f ca="1">IF(ISERROR($V68),"",OFFSET('Smelter Look-up'!$G$4,$V68-4,0))</f>
        <v>0</v>
      </c>
      <c r="I68" s="252" t="s">
        <v>2403</v>
      </c>
      <c r="J68" s="252" t="s">
        <v>6223</v>
      </c>
      <c r="K68" s="254"/>
      <c r="L68" s="254"/>
      <c r="M68" s="254"/>
      <c r="N68" s="254" t="s">
        <v>15526</v>
      </c>
      <c r="O68" s="254" t="s">
        <v>15527</v>
      </c>
      <c r="P68" s="253"/>
      <c r="Q68" s="255" t="s">
        <v>15458</v>
      </c>
      <c r="R68" s="250" t="str">
        <f ca="1">IF(ISERROR($V68),"",OFFSET('Smelter Look-up'!$C$4,$V68-4,0)&amp;"")</f>
        <v>SEMPSA Joyeria Plateria S.A.</v>
      </c>
      <c r="S68" s="264" t="str">
        <f t="shared" ca="1" si="1"/>
        <v>ES</v>
      </c>
      <c r="T68" s="264" t="str">
        <f ca="1">IF(B68="","",IF(ISERROR(MATCH($J68,SorP!$B$1:$B$6230,0)),"",INDIRECT("'SorP'!$A$"&amp;MATCH($J68,SorP!$B$1:$B$6230,0))))</f>
        <v>ES-MD</v>
      </c>
      <c r="U68" s="299"/>
      <c r="V68" s="300">
        <f>IF(C68="",NA(),MATCH($B68&amp;$C68,'Smelter Look-up'!$J:$J,0))</f>
        <v>202</v>
      </c>
      <c r="W68" s="301"/>
      <c r="X68" s="301">
        <f t="shared" si="2"/>
        <v>0</v>
      </c>
      <c r="Y68" s="301"/>
      <c r="Z68" s="301"/>
      <c r="AB68" s="303" t="str">
        <f t="shared" si="3"/>
        <v>GoldSEMPSA Joyeria Plateria S.A.</v>
      </c>
    </row>
    <row r="69" spans="1:28" s="302" customFormat="1" ht="280.5">
      <c r="A69" s="249"/>
      <c r="B69" s="250" t="s">
        <v>1654</v>
      </c>
      <c r="C69" s="256" t="s">
        <v>3265</v>
      </c>
      <c r="D69" s="250" t="s">
        <v>3265</v>
      </c>
      <c r="E69" s="250" t="s">
        <v>1638</v>
      </c>
      <c r="F69" s="250" t="str">
        <f ca="1">IF(ISERROR($V69),"",OFFSET('Smelter Look-up'!$E$4,$V69-4,0))</f>
        <v>CID001573</v>
      </c>
      <c r="G69" s="250" t="str">
        <f ca="1">IF(C69=$X$4,"Enter smelter details", IF(ISERROR($V69),"",OFFSET('Smelter Look-up'!$F$4,$V69-4,0)))</f>
        <v>CFSI</v>
      </c>
      <c r="H69" s="251">
        <f ca="1">IF(ISERROR($V69),"",OFFSET('Smelter Look-up'!$G$4,$V69-4,0))</f>
        <v>0</v>
      </c>
      <c r="I69" s="252" t="s">
        <v>2402</v>
      </c>
      <c r="J69" s="252" t="s">
        <v>10685</v>
      </c>
      <c r="K69" s="254"/>
      <c r="L69" s="254"/>
      <c r="M69" s="254"/>
      <c r="N69" s="254" t="s">
        <v>15528</v>
      </c>
      <c r="O69" s="254" t="s">
        <v>15529</v>
      </c>
      <c r="P69" s="253"/>
      <c r="Q69" s="255" t="s">
        <v>15458</v>
      </c>
      <c r="R69" s="250" t="str">
        <f ca="1">IF(ISERROR($V69),"",OFFSET('Smelter Look-up'!$C$4,$V69-4,0)&amp;"")</f>
        <v>Schone Edelmetaal B.V.</v>
      </c>
      <c r="S69" s="264" t="str">
        <f t="shared" ca="1" si="1"/>
        <v>NL</v>
      </c>
      <c r="T69" s="264" t="str">
        <f ca="1">IF(B69="","",IF(ISERROR(MATCH($J69,SorP!$B$1:$B$6230,0)),"",INDIRECT("'SorP'!$A$"&amp;MATCH($J69,SorP!$B$1:$B$6230,0))))</f>
        <v>NL-NH</v>
      </c>
      <c r="U69" s="299"/>
      <c r="V69" s="300">
        <f>IF(C69="",NA(),MATCH($B69&amp;$C69,'Smelter Look-up'!$J:$J,0))</f>
        <v>200</v>
      </c>
      <c r="W69" s="301"/>
      <c r="X69" s="301">
        <f t="shared" si="2"/>
        <v>0</v>
      </c>
      <c r="Y69" s="301"/>
      <c r="Z69" s="301"/>
      <c r="AB69" s="303" t="str">
        <f t="shared" si="3"/>
        <v>GoldSchone Edelmetaal B.V.</v>
      </c>
    </row>
    <row r="70" spans="1:28" s="302" customFormat="1" ht="51">
      <c r="A70" s="249"/>
      <c r="B70" s="250" t="s">
        <v>1654</v>
      </c>
      <c r="C70" s="256" t="s">
        <v>15530</v>
      </c>
      <c r="D70" s="250" t="s">
        <v>15530</v>
      </c>
      <c r="E70" s="250" t="s">
        <v>1633</v>
      </c>
      <c r="F70" s="250" t="str">
        <f ca="1">IF(ISERROR($V70),"",OFFSET('Smelter Look-up'!$E$4,$V70-4,0))</f>
        <v>CID001562</v>
      </c>
      <c r="G70" s="250" t="str">
        <f ca="1">IF(C70=$X$4,"Enter smelter details", IF(ISERROR($V70),"",OFFSET('Smelter Look-up'!$F$4,$V70-4,0)))</f>
        <v>CFSI</v>
      </c>
      <c r="H70" s="251">
        <f ca="1">IF(ISERROR($V70),"",OFFSET('Smelter Look-up'!$G$4,$V70-4,0))</f>
        <v>0</v>
      </c>
      <c r="I70" s="252" t="s">
        <v>2401</v>
      </c>
      <c r="J70" s="252" t="s">
        <v>15113</v>
      </c>
      <c r="K70" s="254"/>
      <c r="L70" s="254"/>
      <c r="M70" s="254"/>
      <c r="N70" s="254" t="s">
        <v>15531</v>
      </c>
      <c r="O70" s="254" t="s">
        <v>15532</v>
      </c>
      <c r="P70" s="253"/>
      <c r="Q70" s="255"/>
      <c r="R70" s="250" t="str">
        <f ca="1">IF(ISERROR($V70),"",OFFSET('Smelter Look-up'!$C$4,$V70-4,0)&amp;"")</f>
        <v>Samwon Metals Corp.</v>
      </c>
      <c r="S70" s="264" t="str">
        <f t="shared" ref="S70:S133" ca="1" si="4">IF(B70="","",IF(ISERROR(MATCH($E70,CL,0)),"Unknown",INDIRECT("'C'!$A$"&amp;MATCH($E70,CL,0)+1)))</f>
        <v>KR</v>
      </c>
      <c r="T70" s="264" t="str">
        <f ca="1">IF(B70="","",IF(ISERROR(MATCH($J70,SorP!$B$1:$B$6230,0)),"",INDIRECT("'SorP'!$A$"&amp;MATCH($J70,SorP!$B$1:$B$6230,0))))</f>
        <v>KR-48</v>
      </c>
      <c r="U70" s="299"/>
      <c r="V70" s="300">
        <f>IF(C70="",NA(),MATCH($B70&amp;$C70,'Smelter Look-up'!$J:$J,0))</f>
        <v>198</v>
      </c>
      <c r="W70" s="301"/>
      <c r="X70" s="301">
        <f t="shared" ref="X70:X133" si="5">IF(AND(C70="Smelter not listed",OR(LEN(D70)=0,LEN(E70)=0)),1,0)</f>
        <v>0</v>
      </c>
      <c r="Y70" s="301"/>
      <c r="Z70" s="301"/>
      <c r="AB70" s="303" t="str">
        <f t="shared" ref="AB70:AB133" si="6">B70&amp;C70</f>
        <v>GoldSAMWON METALS Corp.</v>
      </c>
    </row>
    <row r="71" spans="1:28" s="302" customFormat="1" ht="229.5">
      <c r="A71" s="249"/>
      <c r="B71" s="250" t="s">
        <v>1654</v>
      </c>
      <c r="C71" s="256" t="s">
        <v>2006</v>
      </c>
      <c r="D71" s="250" t="s">
        <v>2006</v>
      </c>
      <c r="E71" s="250" t="s">
        <v>1633</v>
      </c>
      <c r="F71" s="250" t="str">
        <f ca="1">IF(ISERROR($V71),"",OFFSET('Smelter Look-up'!$E$4,$V71-4,0))</f>
        <v>CID001555</v>
      </c>
      <c r="G71" s="250" t="str">
        <f ca="1">IF(C71=$X$4,"Enter smelter details", IF(ISERROR($V71),"",OFFSET('Smelter Look-up'!$F$4,$V71-4,0)))</f>
        <v>CFSI</v>
      </c>
      <c r="H71" s="251">
        <f ca="1">IF(ISERROR($V71),"",OFFSET('Smelter Look-up'!$G$4,$V71-4,0))</f>
        <v>0</v>
      </c>
      <c r="I71" s="252" t="s">
        <v>2310</v>
      </c>
      <c r="J71" s="252" t="s">
        <v>15106</v>
      </c>
      <c r="K71" s="254"/>
      <c r="L71" s="254"/>
      <c r="M71" s="254"/>
      <c r="N71" s="254" t="s">
        <v>15533</v>
      </c>
      <c r="O71" s="254" t="s">
        <v>15534</v>
      </c>
      <c r="P71" s="253"/>
      <c r="Q71" s="255" t="s">
        <v>15458</v>
      </c>
      <c r="R71" s="250" t="str">
        <f ca="1">IF(ISERROR($V71),"",OFFSET('Smelter Look-up'!$C$4,$V71-4,0)&amp;"")</f>
        <v>Samduck Precious Metals</v>
      </c>
      <c r="S71" s="264" t="str">
        <f t="shared" ca="1" si="4"/>
        <v>KR</v>
      </c>
      <c r="T71" s="264" t="str">
        <f ca="1">IF(B71="","",IF(ISERROR(MATCH($J71,SorP!$B$1:$B$6230,0)),"",INDIRECT("'SorP'!$A$"&amp;MATCH($J71,SorP!$B$1:$B$6230,0))))</f>
        <v>KR-28</v>
      </c>
      <c r="U71" s="299"/>
      <c r="V71" s="300">
        <f>IF(C71="",NA(),MATCH($B71&amp;$C71,'Smelter Look-up'!$J:$J,0))</f>
        <v>197</v>
      </c>
      <c r="W71" s="301"/>
      <c r="X71" s="301">
        <f t="shared" si="5"/>
        <v>0</v>
      </c>
      <c r="Y71" s="301"/>
      <c r="Z71" s="301"/>
      <c r="AB71" s="303" t="str">
        <f t="shared" si="6"/>
        <v>GoldSamduck Precious Metals</v>
      </c>
    </row>
    <row r="72" spans="1:28" s="302" customFormat="1" ht="51">
      <c r="A72" s="249"/>
      <c r="B72" s="250" t="s">
        <v>1654</v>
      </c>
      <c r="C72" s="256" t="s">
        <v>1699</v>
      </c>
      <c r="D72" s="250" t="s">
        <v>1699</v>
      </c>
      <c r="E72" s="250" t="s">
        <v>3832</v>
      </c>
      <c r="F72" s="250" t="str">
        <f ca="1">IF(ISERROR($V72),"",OFFSET('Smelter Look-up'!$E$4,$V72-4,0))</f>
        <v>CID001546</v>
      </c>
      <c r="G72" s="250" t="str">
        <f ca="1">IF(C72=$X$4,"Enter smelter details", IF(ISERROR($V72),"",OFFSET('Smelter Look-up'!$F$4,$V72-4,0)))</f>
        <v>CFSI</v>
      </c>
      <c r="H72" s="251">
        <f ca="1">IF(ISERROR($V72),"",OFFSET('Smelter Look-up'!$G$4,$V72-4,0))</f>
        <v>0</v>
      </c>
      <c r="I72" s="252" t="s">
        <v>2397</v>
      </c>
      <c r="J72" s="252" t="s">
        <v>2398</v>
      </c>
      <c r="K72" s="254"/>
      <c r="L72" s="254"/>
      <c r="M72" s="254"/>
      <c r="N72" s="254"/>
      <c r="O72" s="254" t="s">
        <v>15535</v>
      </c>
      <c r="P72" s="253"/>
      <c r="Q72" s="255"/>
      <c r="R72" s="250" t="str">
        <f ca="1">IF(ISERROR($V72),"",OFFSET('Smelter Look-up'!$C$4,$V72-4,0)&amp;"")</f>
        <v>Sabin Metal Corp.</v>
      </c>
      <c r="S72" s="264" t="str">
        <f t="shared" ca="1" si="4"/>
        <v>US</v>
      </c>
      <c r="T72" s="264" t="str">
        <f ca="1">IF(B72="","",IF(ISERROR(MATCH($J72,SorP!$B$1:$B$6230,0)),"",INDIRECT("'SorP'!$A$"&amp;MATCH($J72,SorP!$B$1:$B$6230,0))))</f>
        <v>US-ND</v>
      </c>
      <c r="U72" s="299"/>
      <c r="V72" s="300">
        <f>IF(C72="",NA(),MATCH($B72&amp;$C72,'Smelter Look-up'!$J:$J,0))</f>
        <v>191</v>
      </c>
      <c r="W72" s="301"/>
      <c r="X72" s="301">
        <f t="shared" si="5"/>
        <v>0</v>
      </c>
      <c r="Y72" s="301"/>
      <c r="Z72" s="301"/>
      <c r="AB72" s="303" t="str">
        <f t="shared" si="6"/>
        <v>GoldSabin Metal Corp.</v>
      </c>
    </row>
    <row r="73" spans="1:28" s="302" customFormat="1" ht="409.5">
      <c r="A73" s="249"/>
      <c r="B73" s="250" t="s">
        <v>1654</v>
      </c>
      <c r="C73" s="256" t="s">
        <v>1373</v>
      </c>
      <c r="D73" s="250" t="s">
        <v>1373</v>
      </c>
      <c r="E73" s="250" t="s">
        <v>1618</v>
      </c>
      <c r="F73" s="250" t="str">
        <f ca="1">IF(ISERROR($V73),"",OFFSET('Smelter Look-up'!$E$4,$V73-4,0))</f>
        <v>CID001534</v>
      </c>
      <c r="G73" s="250" t="str">
        <f ca="1">IF(C73=$X$4,"Enter smelter details", IF(ISERROR($V73),"",OFFSET('Smelter Look-up'!$F$4,$V73-4,0)))</f>
        <v>CFSI</v>
      </c>
      <c r="H73" s="251">
        <f ca="1">IF(ISERROR($V73),"",OFFSET('Smelter Look-up'!$G$4,$V73-4,0))</f>
        <v>0</v>
      </c>
      <c r="I73" s="252" t="s">
        <v>2396</v>
      </c>
      <c r="J73" s="252" t="s">
        <v>2348</v>
      </c>
      <c r="K73" s="254"/>
      <c r="L73" s="254"/>
      <c r="M73" s="254"/>
      <c r="N73" s="254" t="s">
        <v>15536</v>
      </c>
      <c r="O73" s="254" t="s">
        <v>15537</v>
      </c>
      <c r="P73" s="253"/>
      <c r="Q73" s="255" t="s">
        <v>15458</v>
      </c>
      <c r="R73" s="250" t="str">
        <f ca="1">IF(ISERROR($V73),"",OFFSET('Smelter Look-up'!$C$4,$V73-4,0)&amp;"")</f>
        <v>Royal Canadian Mint</v>
      </c>
      <c r="S73" s="264" t="str">
        <f t="shared" ca="1" si="4"/>
        <v>CA</v>
      </c>
      <c r="T73" s="264" t="str">
        <f ca="1">IF(B73="","",IF(ISERROR(MATCH($J73,SorP!$B$1:$B$6230,0)),"",INDIRECT("'SorP'!$A$"&amp;MATCH($J73,SorP!$B$1:$B$6230,0))))</f>
        <v>CA-ON</v>
      </c>
      <c r="U73" s="299"/>
      <c r="V73" s="300">
        <f>IF(C73="",NA(),MATCH($B73&amp;$C73,'Smelter Look-up'!$J:$J,0))</f>
        <v>189</v>
      </c>
      <c r="W73" s="301"/>
      <c r="X73" s="301">
        <f t="shared" si="5"/>
        <v>0</v>
      </c>
      <c r="Y73" s="301"/>
      <c r="Z73" s="301"/>
      <c r="AB73" s="303" t="str">
        <f t="shared" si="6"/>
        <v>GoldRoyal Canadian Mint</v>
      </c>
    </row>
    <row r="74" spans="1:28" s="302" customFormat="1" ht="318.75">
      <c r="A74" s="249"/>
      <c r="B74" s="250" t="s">
        <v>1654</v>
      </c>
      <c r="C74" s="256" t="s">
        <v>3171</v>
      </c>
      <c r="D74" s="250" t="s">
        <v>3171</v>
      </c>
      <c r="E74" s="250" t="s">
        <v>1351</v>
      </c>
      <c r="F74" s="250" t="str">
        <f ca="1">IF(ISERROR($V74),"",OFFSET('Smelter Look-up'!$E$4,$V74-4,0))</f>
        <v>CID001512</v>
      </c>
      <c r="G74" s="250" t="str">
        <f ca="1">IF(C74=$X$4,"Enter smelter details", IF(ISERROR($V74),"",OFFSET('Smelter Look-up'!$F$4,$V74-4,0)))</f>
        <v>CFSI</v>
      </c>
      <c r="H74" s="251">
        <f ca="1">IF(ISERROR($V74),"",OFFSET('Smelter Look-up'!$G$4,$V74-4,0))</f>
        <v>0</v>
      </c>
      <c r="I74" s="252" t="s">
        <v>2394</v>
      </c>
      <c r="J74" s="252" t="s">
        <v>2395</v>
      </c>
      <c r="K74" s="254"/>
      <c r="L74" s="254"/>
      <c r="M74" s="254"/>
      <c r="N74" s="254" t="s">
        <v>15538</v>
      </c>
      <c r="O74" s="254" t="s">
        <v>15539</v>
      </c>
      <c r="P74" s="253"/>
      <c r="Q74" s="255" t="s">
        <v>15458</v>
      </c>
      <c r="R74" s="250" t="str">
        <f ca="1">IF(ISERROR($V74),"",OFFSET('Smelter Look-up'!$C$4,$V74-4,0)&amp;"")</f>
        <v>Rand Refinery (Pty) Ltd.</v>
      </c>
      <c r="S74" s="264" t="str">
        <f t="shared" ca="1" si="4"/>
        <v>ZA</v>
      </c>
      <c r="T74" s="264" t="str">
        <f ca="1">IF(B74="","",IF(ISERROR(MATCH($J74,SorP!$B$1:$B$6230,0)),"",INDIRECT("'SorP'!$A$"&amp;MATCH($J74,SorP!$B$1:$B$6230,0))))</f>
        <v>ZA-GT</v>
      </c>
      <c r="U74" s="299"/>
      <c r="V74" s="300">
        <f>IF(C74="",NA(),MATCH($B74&amp;$C74,'Smelter Look-up'!$J:$J,0))</f>
        <v>184</v>
      </c>
      <c r="W74" s="301"/>
      <c r="X74" s="301">
        <f t="shared" si="5"/>
        <v>0</v>
      </c>
      <c r="Y74" s="301"/>
      <c r="Z74" s="301"/>
      <c r="AB74" s="303" t="str">
        <f t="shared" si="6"/>
        <v>GoldRand Refinery (Pty) Ltd.</v>
      </c>
    </row>
    <row r="75" spans="1:28" s="302" customFormat="1" ht="306">
      <c r="A75" s="249"/>
      <c r="B75" s="250" t="s">
        <v>1654</v>
      </c>
      <c r="C75" s="256" t="s">
        <v>14294</v>
      </c>
      <c r="D75" s="250" t="s">
        <v>14294</v>
      </c>
      <c r="E75" s="250" t="s">
        <v>1619</v>
      </c>
      <c r="F75" s="250" t="str">
        <f ca="1">IF(ISERROR($V75),"",OFFSET('Smelter Look-up'!$E$4,$V75-4,0))</f>
        <v>CID001498</v>
      </c>
      <c r="G75" s="250" t="str">
        <f ca="1">IF(C75=$X$4,"Enter smelter details", IF(ISERROR($V75),"",OFFSET('Smelter Look-up'!$F$4,$V75-4,0)))</f>
        <v>CFSI</v>
      </c>
      <c r="H75" s="251">
        <f ca="1">IF(ISERROR($V75),"",OFFSET('Smelter Look-up'!$G$4,$V75-4,0))</f>
        <v>0</v>
      </c>
      <c r="I75" s="252" t="s">
        <v>2393</v>
      </c>
      <c r="J75" s="252" t="s">
        <v>2370</v>
      </c>
      <c r="K75" s="254"/>
      <c r="L75" s="254"/>
      <c r="M75" s="254"/>
      <c r="N75" s="254" t="s">
        <v>15540</v>
      </c>
      <c r="O75" s="254" t="s">
        <v>15541</v>
      </c>
      <c r="P75" s="253"/>
      <c r="Q75" s="255" t="s">
        <v>15458</v>
      </c>
      <c r="R75" s="250" t="str">
        <f ca="1">IF(ISERROR($V75),"",OFFSET('Smelter Look-up'!$C$4,$V75-4,0)&amp;"")</f>
        <v>PX Precinox S.A.</v>
      </c>
      <c r="S75" s="264" t="str">
        <f t="shared" ca="1" si="4"/>
        <v>CH</v>
      </c>
      <c r="T75" s="264" t="str">
        <f ca="1">IF(B75="","",IF(ISERROR(MATCH($J75,SorP!$B$1:$B$6230,0)),"",INDIRECT("'SorP'!$A$"&amp;MATCH($J75,SorP!$B$1:$B$6230,0))))</f>
        <v>CH-NE</v>
      </c>
      <c r="U75" s="299"/>
      <c r="V75" s="300">
        <f>IF(C75="",NA(),MATCH($B75&amp;$C75,'Smelter Look-up'!$J:$J,0))</f>
        <v>182</v>
      </c>
      <c r="W75" s="301"/>
      <c r="X75" s="301">
        <f t="shared" si="5"/>
        <v>0</v>
      </c>
      <c r="Y75" s="301"/>
      <c r="Z75" s="301"/>
      <c r="AB75" s="303" t="str">
        <f t="shared" si="6"/>
        <v>GoldPX Precinox S.A.</v>
      </c>
    </row>
    <row r="76" spans="1:28" s="302" customFormat="1" ht="331.5">
      <c r="A76" s="249"/>
      <c r="B76" s="250" t="s">
        <v>1654</v>
      </c>
      <c r="C76" s="256" t="s">
        <v>1779</v>
      </c>
      <c r="D76" s="250" t="s">
        <v>1779</v>
      </c>
      <c r="E76" s="250" t="s">
        <v>1627</v>
      </c>
      <c r="F76" s="250" t="str">
        <f ca="1">IF(ISERROR($V76),"",OFFSET('Smelter Look-up'!$E$4,$V76-4,0))</f>
        <v>CID001397</v>
      </c>
      <c r="G76" s="250" t="str">
        <f ca="1">IF(C76=$X$4,"Enter smelter details", IF(ISERROR($V76),"",OFFSET('Smelter Look-up'!$F$4,$V76-4,0)))</f>
        <v>CFSI</v>
      </c>
      <c r="H76" s="251">
        <f ca="1">IF(ISERROR($V76),"",OFFSET('Smelter Look-up'!$G$4,$V76-4,0))</f>
        <v>0</v>
      </c>
      <c r="I76" s="252" t="s">
        <v>2392</v>
      </c>
      <c r="J76" s="252" t="s">
        <v>7579</v>
      </c>
      <c r="K76" s="254"/>
      <c r="L76" s="254"/>
      <c r="M76" s="254"/>
      <c r="N76" s="254" t="s">
        <v>15542</v>
      </c>
      <c r="O76" s="254" t="s">
        <v>15543</v>
      </c>
      <c r="P76" s="253"/>
      <c r="Q76" s="255" t="s">
        <v>15458</v>
      </c>
      <c r="R76" s="250" t="str">
        <f ca="1">IF(ISERROR($V76),"",OFFSET('Smelter Look-up'!$C$4,$V76-4,0)&amp;"")</f>
        <v>PT Aneka Tambang (Persero) Tbk</v>
      </c>
      <c r="S76" s="264" t="str">
        <f t="shared" ca="1" si="4"/>
        <v>ID</v>
      </c>
      <c r="T76" s="264" t="str">
        <f ca="1">IF(B76="","",IF(ISERROR(MATCH($J76,SorP!$B$1:$B$6230,0)),"",INDIRECT("'SorP'!$A$"&amp;MATCH($J76,SorP!$B$1:$B$6230,0))))</f>
        <v>ID-JK</v>
      </c>
      <c r="U76" s="299"/>
      <c r="V76" s="300">
        <f>IF(C76="",NA(),MATCH($B76&amp;$C76,'Smelter Look-up'!$J:$J,0))</f>
        <v>181</v>
      </c>
      <c r="W76" s="301"/>
      <c r="X76" s="301">
        <f t="shared" si="5"/>
        <v>0</v>
      </c>
      <c r="Y76" s="301"/>
      <c r="Z76" s="301"/>
      <c r="AB76" s="303" t="str">
        <f t="shared" si="6"/>
        <v>GoldPT Aneka Tambang (Persero) Tbk</v>
      </c>
    </row>
    <row r="77" spans="1:28" s="302" customFormat="1" ht="293.25">
      <c r="A77" s="249"/>
      <c r="B77" s="250" t="s">
        <v>1654</v>
      </c>
      <c r="C77" s="256" t="s">
        <v>1372</v>
      </c>
      <c r="D77" s="250" t="s">
        <v>1372</v>
      </c>
      <c r="E77" s="250" t="s">
        <v>1341</v>
      </c>
      <c r="F77" s="250" t="str">
        <f ca="1">IF(ISERROR($V77),"",OFFSET('Smelter Look-up'!$E$4,$V77-4,0))</f>
        <v>CID001386</v>
      </c>
      <c r="G77" s="250" t="str">
        <f ca="1">IF(C77=$X$4,"Enter smelter details", IF(ISERROR($V77),"",OFFSET('Smelter Look-up'!$F$4,$V77-4,0)))</f>
        <v>CFSI</v>
      </c>
      <c r="H77" s="251">
        <f ca="1">IF(ISERROR($V77),"",OFFSET('Smelter Look-up'!$G$4,$V77-4,0))</f>
        <v>0</v>
      </c>
      <c r="I77" s="252" t="s">
        <v>2391</v>
      </c>
      <c r="J77" s="252" t="s">
        <v>11735</v>
      </c>
      <c r="K77" s="254"/>
      <c r="L77" s="254"/>
      <c r="M77" s="254"/>
      <c r="N77" s="254" t="s">
        <v>15544</v>
      </c>
      <c r="O77" s="254" t="s">
        <v>15545</v>
      </c>
      <c r="P77" s="253"/>
      <c r="Q77" s="255" t="s">
        <v>15458</v>
      </c>
      <c r="R77" s="250" t="str">
        <f ca="1">IF(ISERROR($V77),"",OFFSET('Smelter Look-up'!$C$4,$V77-4,0)&amp;"")</f>
        <v>Prioksky Plant of Non-Ferrous Metals</v>
      </c>
      <c r="S77" s="264" t="str">
        <f t="shared" ca="1" si="4"/>
        <v>RU</v>
      </c>
      <c r="T77" s="264" t="str">
        <f ca="1">IF(B77="","",IF(ISERROR(MATCH($J77,SorP!$B$1:$B$6230,0)),"",INDIRECT("'SorP'!$A$"&amp;MATCH($J77,SorP!$B$1:$B$6230,0))))</f>
        <v>RU-RYA</v>
      </c>
      <c r="U77" s="299"/>
      <c r="V77" s="300">
        <f>IF(C77="",NA(),MATCH($B77&amp;$C77,'Smelter Look-up'!$J:$J,0))</f>
        <v>179</v>
      </c>
      <c r="W77" s="301"/>
      <c r="X77" s="301">
        <f t="shared" si="5"/>
        <v>0</v>
      </c>
      <c r="Y77" s="301"/>
      <c r="Z77" s="301"/>
      <c r="AB77" s="303" t="str">
        <f t="shared" si="6"/>
        <v>GoldPrioksky Plant of Non-Ferrous Metals</v>
      </c>
    </row>
    <row r="78" spans="1:28" s="302" customFormat="1" ht="89.25">
      <c r="A78" s="249"/>
      <c r="B78" s="250" t="s">
        <v>1654</v>
      </c>
      <c r="C78" s="256" t="s">
        <v>3169</v>
      </c>
      <c r="D78" s="250" t="s">
        <v>3169</v>
      </c>
      <c r="E78" s="250" t="s">
        <v>1621</v>
      </c>
      <c r="F78" s="250" t="str">
        <f ca="1">IF(ISERROR($V78),"",OFFSET('Smelter Look-up'!$E$4,$V78-4,0))</f>
        <v>CID001362</v>
      </c>
      <c r="G78" s="250" t="str">
        <f ca="1">IF(C78=$X$4,"Enter smelter details", IF(ISERROR($V78),"",OFFSET('Smelter Look-up'!$F$4,$V78-4,0)))</f>
        <v>CFSI</v>
      </c>
      <c r="H78" s="251">
        <f ca="1">IF(ISERROR($V78),"",OFFSET('Smelter Look-up'!$G$4,$V78-4,0))</f>
        <v>0</v>
      </c>
      <c r="I78" s="252" t="s">
        <v>3903</v>
      </c>
      <c r="J78" s="252" t="s">
        <v>2390</v>
      </c>
      <c r="K78" s="254"/>
      <c r="L78" s="254"/>
      <c r="M78" s="254"/>
      <c r="N78" s="254"/>
      <c r="O78" s="254" t="s">
        <v>15546</v>
      </c>
      <c r="P78" s="253"/>
      <c r="Q78" s="255"/>
      <c r="R78" s="250" t="str">
        <f ca="1">IF(ISERROR($V78),"",OFFSET('Smelter Look-up'!$C$4,$V78-4,0)&amp;"")</f>
        <v>Penglai Penggang Gold Industry Co., Ltd.</v>
      </c>
      <c r="S78" s="264" t="str">
        <f t="shared" ca="1" si="4"/>
        <v>CN</v>
      </c>
      <c r="T78" s="264" t="str">
        <f ca="1">IF(B78="","",IF(ISERROR(MATCH($J78,SorP!$B$1:$B$6230,0)),"",INDIRECT("'SorP'!$A$"&amp;MATCH($J78,SorP!$B$1:$B$6230,0))))</f>
        <v>CN-37</v>
      </c>
      <c r="U78" s="299"/>
      <c r="V78" s="300">
        <f>IF(C78="",NA(),MATCH($B78&amp;$C78,'Smelter Look-up'!$J:$J,0))</f>
        <v>175</v>
      </c>
      <c r="W78" s="301"/>
      <c r="X78" s="301">
        <f t="shared" si="5"/>
        <v>0</v>
      </c>
      <c r="Y78" s="301"/>
      <c r="Z78" s="301"/>
      <c r="AB78" s="303" t="str">
        <f t="shared" si="6"/>
        <v>GoldPenglai Penggang Gold Industry Co., Ltd.</v>
      </c>
    </row>
    <row r="79" spans="1:28" s="302" customFormat="1" ht="409.5">
      <c r="A79" s="249"/>
      <c r="B79" s="250" t="s">
        <v>1654</v>
      </c>
      <c r="C79" s="256" t="s">
        <v>3621</v>
      </c>
      <c r="D79" s="250" t="s">
        <v>3621</v>
      </c>
      <c r="E79" s="250" t="s">
        <v>1619</v>
      </c>
      <c r="F79" s="250" t="str">
        <f ca="1">IF(ISERROR($V79),"",OFFSET('Smelter Look-up'!$E$4,$V79-4,0))</f>
        <v>CID001352</v>
      </c>
      <c r="G79" s="250" t="str">
        <f ca="1">IF(C79=$X$4,"Enter smelter details", IF(ISERROR($V79),"",OFFSET('Smelter Look-up'!$F$4,$V79-4,0)))</f>
        <v>CFSI</v>
      </c>
      <c r="H79" s="251">
        <f ca="1">IF(ISERROR($V79),"",OFFSET('Smelter Look-up'!$G$4,$V79-4,0))</f>
        <v>0</v>
      </c>
      <c r="I79" s="252" t="s">
        <v>2389</v>
      </c>
      <c r="J79" s="252" t="s">
        <v>2287</v>
      </c>
      <c r="K79" s="254"/>
      <c r="L79" s="254"/>
      <c r="M79" s="254"/>
      <c r="N79" s="254" t="s">
        <v>15547</v>
      </c>
      <c r="O79" s="254" t="s">
        <v>15548</v>
      </c>
      <c r="P79" s="253"/>
      <c r="Q79" s="255" t="s">
        <v>15458</v>
      </c>
      <c r="R79" s="250" t="str">
        <f ca="1">IF(ISERROR($V79),"",OFFSET('Smelter Look-up'!$C$4,$V79-4,0)&amp;"")</f>
        <v>PAMP S.A.</v>
      </c>
      <c r="S79" s="264" t="str">
        <f t="shared" ca="1" si="4"/>
        <v>CH</v>
      </c>
      <c r="T79" s="264" t="str">
        <f ca="1">IF(B79="","",IF(ISERROR(MATCH($J79,SorP!$B$1:$B$6230,0)),"",INDIRECT("'SorP'!$A$"&amp;MATCH($J79,SorP!$B$1:$B$6230,0))))</f>
        <v>CH-TI</v>
      </c>
      <c r="U79" s="299"/>
      <c r="V79" s="300">
        <f>IF(C79="",NA(),MATCH($B79&amp;$C79,'Smelter Look-up'!$J:$J,0))</f>
        <v>172</v>
      </c>
      <c r="W79" s="301"/>
      <c r="X79" s="301">
        <f t="shared" si="5"/>
        <v>0</v>
      </c>
      <c r="Y79" s="301"/>
      <c r="Z79" s="301"/>
      <c r="AB79" s="303" t="str">
        <f t="shared" si="6"/>
        <v>GoldPAMP S.A.</v>
      </c>
    </row>
    <row r="80" spans="1:28" s="302" customFormat="1" ht="306">
      <c r="A80" s="249"/>
      <c r="B80" s="250" t="s">
        <v>1654</v>
      </c>
      <c r="C80" s="256" t="s">
        <v>3318</v>
      </c>
      <c r="D80" s="250" t="s">
        <v>3318</v>
      </c>
      <c r="E80" s="250" t="s">
        <v>1341</v>
      </c>
      <c r="F80" s="250" t="str">
        <f ca="1">IF(ISERROR($V80),"",OFFSET('Smelter Look-up'!$E$4,$V80-4,0))</f>
        <v>CID001326</v>
      </c>
      <c r="G80" s="250" t="str">
        <f ca="1">IF(C80=$X$4,"Enter smelter details", IF(ISERROR($V80),"",OFFSET('Smelter Look-up'!$F$4,$V80-4,0)))</f>
        <v>CFSI</v>
      </c>
      <c r="H80" s="251">
        <f ca="1">IF(ISERROR($V80),"",OFFSET('Smelter Look-up'!$G$4,$V80-4,0))</f>
        <v>0</v>
      </c>
      <c r="I80" s="252" t="s">
        <v>2387</v>
      </c>
      <c r="J80" s="252" t="s">
        <v>15206</v>
      </c>
      <c r="K80" s="254"/>
      <c r="L80" s="254"/>
      <c r="M80" s="254"/>
      <c r="N80" s="254" t="s">
        <v>15549</v>
      </c>
      <c r="O80" s="254" t="s">
        <v>15550</v>
      </c>
      <c r="P80" s="253"/>
      <c r="Q80" s="255" t="s">
        <v>15458</v>
      </c>
      <c r="R80" s="250" t="str">
        <f ca="1">IF(ISERROR($V80),"",OFFSET('Smelter Look-up'!$C$4,$V80-4,0)&amp;"")</f>
        <v>OJSC "The Gulidov Krasnoyarsk Non-Ferrous Metals Plant" (OJSC Krastsvetmet)</v>
      </c>
      <c r="S80" s="264" t="str">
        <f t="shared" ca="1" si="4"/>
        <v>RU</v>
      </c>
      <c r="T80" s="264" t="str">
        <f ca="1">IF(B80="","",IF(ISERROR(MATCH($J80,SorP!$B$1:$B$6230,0)),"",INDIRECT("'SorP'!$A$"&amp;MATCH($J80,SorP!$B$1:$B$6230,0))))</f>
        <v/>
      </c>
      <c r="U80" s="299"/>
      <c r="V80" s="300">
        <f>IF(C80="",NA(),MATCH($B80&amp;$C80,'Smelter Look-up'!$J:$J,0))</f>
        <v>168</v>
      </c>
      <c r="W80" s="301"/>
      <c r="X80" s="301">
        <f t="shared" si="5"/>
        <v>0</v>
      </c>
      <c r="Y80" s="301"/>
      <c r="Z80" s="301"/>
      <c r="AB80" s="303" t="str">
        <f t="shared" si="6"/>
        <v>GoldOJSC "The Gulidov Krasnoyarsk Non-Ferrous Metals Plant" (OJSC Krastsvetmet)</v>
      </c>
    </row>
    <row r="81" spans="1:28" s="302" customFormat="1" ht="293.25">
      <c r="A81" s="249"/>
      <c r="B81" s="250" t="s">
        <v>1654</v>
      </c>
      <c r="C81" s="256" t="s">
        <v>3168</v>
      </c>
      <c r="D81" s="250" t="s">
        <v>3168</v>
      </c>
      <c r="E81" s="250" t="s">
        <v>1630</v>
      </c>
      <c r="F81" s="250" t="str">
        <f ca="1">IF(ISERROR($V81),"",OFFSET('Smelter Look-up'!$E$4,$V81-4,0))</f>
        <v>CID001325</v>
      </c>
      <c r="G81" s="250" t="str">
        <f ca="1">IF(C81=$X$4,"Enter smelter details", IF(ISERROR($V81),"",OFFSET('Smelter Look-up'!$F$4,$V81-4,0)))</f>
        <v>CFSI</v>
      </c>
      <c r="H81" s="251">
        <f ca="1">IF(ISERROR($V81),"",OFFSET('Smelter Look-up'!$G$4,$V81-4,0))</f>
        <v>0</v>
      </c>
      <c r="I81" s="252" t="s">
        <v>2385</v>
      </c>
      <c r="J81" s="252" t="s">
        <v>2386</v>
      </c>
      <c r="K81" s="254"/>
      <c r="L81" s="254"/>
      <c r="M81" s="254"/>
      <c r="N81" s="254" t="s">
        <v>15551</v>
      </c>
      <c r="O81" s="254" t="s">
        <v>15552</v>
      </c>
      <c r="P81" s="253"/>
      <c r="Q81" s="255" t="s">
        <v>15458</v>
      </c>
      <c r="R81" s="250" t="str">
        <f ca="1">IF(ISERROR($V81),"",OFFSET('Smelter Look-up'!$C$4,$V81-4,0)&amp;"")</f>
        <v>Ohura Precious Metal Industry Co., Ltd.</v>
      </c>
      <c r="S81" s="264" t="str">
        <f t="shared" ca="1" si="4"/>
        <v>JP</v>
      </c>
      <c r="T81" s="264" t="str">
        <f ca="1">IF(B81="","",IF(ISERROR(MATCH($J81,SorP!$B$1:$B$6230,0)),"",INDIRECT("'SorP'!$A$"&amp;MATCH($J81,SorP!$B$1:$B$6230,0))))</f>
        <v>JP-29</v>
      </c>
      <c r="U81" s="299"/>
      <c r="V81" s="300">
        <f>IF(C81="",NA(),MATCH($B81&amp;$C81,'Smelter Look-up'!$J:$J,0))</f>
        <v>167</v>
      </c>
      <c r="W81" s="301"/>
      <c r="X81" s="301">
        <f t="shared" si="5"/>
        <v>0</v>
      </c>
      <c r="Y81" s="301"/>
      <c r="Z81" s="301"/>
      <c r="AB81" s="303" t="str">
        <f t="shared" si="6"/>
        <v>GoldOhura Precious Metal Industry Co., Ltd.</v>
      </c>
    </row>
    <row r="82" spans="1:28" s="302" customFormat="1" ht="178.5">
      <c r="A82" s="249"/>
      <c r="B82" s="250" t="s">
        <v>1654</v>
      </c>
      <c r="C82" s="256" t="s">
        <v>14812</v>
      </c>
      <c r="D82" s="250" t="s">
        <v>14812</v>
      </c>
      <c r="E82" s="250" t="s">
        <v>3832</v>
      </c>
      <c r="F82" s="250" t="str">
        <f ca="1">IF(ISERROR($V82),"",OFFSET('Smelter Look-up'!$E$4,$V82-4,0))</f>
        <v>CID001322</v>
      </c>
      <c r="G82" s="250" t="str">
        <f ca="1">IF(C82=$X$4,"Enter smelter details", IF(ISERROR($V82),"",OFFSET('Smelter Look-up'!$F$4,$V82-4,0)))</f>
        <v>CFSI</v>
      </c>
      <c r="H82" s="251">
        <f ca="1">IF(ISERROR($V82),"",OFFSET('Smelter Look-up'!$G$4,$V82-4,0))</f>
        <v>0</v>
      </c>
      <c r="I82" s="252" t="s">
        <v>2383</v>
      </c>
      <c r="J82" s="252" t="s">
        <v>2384</v>
      </c>
      <c r="K82" s="254"/>
      <c r="L82" s="254"/>
      <c r="M82" s="254"/>
      <c r="N82" s="254" t="s">
        <v>15553</v>
      </c>
      <c r="O82" s="254" t="s">
        <v>15554</v>
      </c>
      <c r="P82" s="253"/>
      <c r="Q82" s="255"/>
      <c r="R82" s="250" t="str">
        <f ca="1">IF(ISERROR($V82),"",OFFSET('Smelter Look-up'!$C$4,$V82-4,0)&amp;"")</f>
        <v>Elemetal Refining, LLC</v>
      </c>
      <c r="S82" s="264" t="str">
        <f t="shared" ca="1" si="4"/>
        <v>US</v>
      </c>
      <c r="T82" s="264" t="str">
        <f ca="1">IF(B82="","",IF(ISERROR(MATCH($J82,SorP!$B$1:$B$6230,0)),"",INDIRECT("'SorP'!$A$"&amp;MATCH($J82,SorP!$B$1:$B$6230,0))))</f>
        <v>US-OH</v>
      </c>
      <c r="U82" s="299"/>
      <c r="V82" s="300">
        <f>IF(C82="",NA(),MATCH($B82&amp;$C82,'Smelter Look-up'!$J:$J,0))</f>
        <v>65</v>
      </c>
      <c r="W82" s="301"/>
      <c r="X82" s="301">
        <f t="shared" si="5"/>
        <v>0</v>
      </c>
      <c r="Y82" s="301"/>
      <c r="Z82" s="301"/>
      <c r="AB82" s="303" t="str">
        <f t="shared" si="6"/>
        <v>GoldElemetal Refining, LLC</v>
      </c>
    </row>
    <row r="83" spans="1:28" s="302" customFormat="1" ht="408">
      <c r="A83" s="249"/>
      <c r="B83" s="250" t="s">
        <v>1654</v>
      </c>
      <c r="C83" s="256" t="s">
        <v>3167</v>
      </c>
      <c r="D83" s="250" t="s">
        <v>3167</v>
      </c>
      <c r="E83" s="250" t="s">
        <v>1630</v>
      </c>
      <c r="F83" s="250" t="str">
        <f ca="1">IF(ISERROR($V83),"",OFFSET('Smelter Look-up'!$E$4,$V83-4,0))</f>
        <v>CID001259</v>
      </c>
      <c r="G83" s="250" t="str">
        <f ca="1">IF(C83=$X$4,"Enter smelter details", IF(ISERROR($V83),"",OFFSET('Smelter Look-up'!$F$4,$V83-4,0)))</f>
        <v>CFSI</v>
      </c>
      <c r="H83" s="251">
        <f ca="1">IF(ISERROR($V83),"",OFFSET('Smelter Look-up'!$G$4,$V83-4,0))</f>
        <v>0</v>
      </c>
      <c r="I83" s="252" t="s">
        <v>2381</v>
      </c>
      <c r="J83" s="252" t="s">
        <v>2382</v>
      </c>
      <c r="K83" s="254"/>
      <c r="L83" s="254"/>
      <c r="M83" s="254"/>
      <c r="N83" s="254" t="s">
        <v>15555</v>
      </c>
      <c r="O83" s="254" t="s">
        <v>15556</v>
      </c>
      <c r="P83" s="253"/>
      <c r="Q83" s="255" t="s">
        <v>15458</v>
      </c>
      <c r="R83" s="250" t="str">
        <f ca="1">IF(ISERROR($V83),"",OFFSET('Smelter Look-up'!$C$4,$V83-4,0)&amp;"")</f>
        <v>Nihon Material Co., Ltd.</v>
      </c>
      <c r="S83" s="264" t="str">
        <f t="shared" ca="1" si="4"/>
        <v>JP</v>
      </c>
      <c r="T83" s="264" t="str">
        <f ca="1">IF(B83="","",IF(ISERROR(MATCH($J83,SorP!$B$1:$B$6230,0)),"",INDIRECT("'SorP'!$A$"&amp;MATCH($J83,SorP!$B$1:$B$6230,0))))</f>
        <v>JP-12</v>
      </c>
      <c r="U83" s="299"/>
      <c r="V83" s="300">
        <f>IF(C83="",NA(),MATCH($B83&amp;$C83,'Smelter Look-up'!$J:$J,0))</f>
        <v>161</v>
      </c>
      <c r="W83" s="301"/>
      <c r="X83" s="301">
        <f t="shared" si="5"/>
        <v>0</v>
      </c>
      <c r="Y83" s="301"/>
      <c r="Z83" s="301"/>
      <c r="AB83" s="303" t="str">
        <f t="shared" si="6"/>
        <v>GoldNihon Material Co., Ltd.</v>
      </c>
    </row>
    <row r="84" spans="1:28" s="302" customFormat="1" ht="102">
      <c r="A84" s="249"/>
      <c r="B84" s="250" t="s">
        <v>1654</v>
      </c>
      <c r="C84" s="256" t="s">
        <v>1778</v>
      </c>
      <c r="D84" s="250" t="s">
        <v>1778</v>
      </c>
      <c r="E84" s="250" t="s">
        <v>1349</v>
      </c>
      <c r="F84" s="250" t="str">
        <f ca="1">IF(ISERROR($V84),"",OFFSET('Smelter Look-up'!$E$4,$V84-4,0))</f>
        <v>CID001236</v>
      </c>
      <c r="G84" s="250" t="str">
        <f ca="1">IF(C84=$X$4,"Enter smelter details", IF(ISERROR($V84),"",OFFSET('Smelter Look-up'!$F$4,$V84-4,0)))</f>
        <v>CFSI</v>
      </c>
      <c r="H84" s="251">
        <f ca="1">IF(ISERROR($V84),"",OFFSET('Smelter Look-up'!$G$4,$V84-4,0))</f>
        <v>0</v>
      </c>
      <c r="I84" s="252" t="s">
        <v>2380</v>
      </c>
      <c r="J84" s="252" t="s">
        <v>13862</v>
      </c>
      <c r="K84" s="254"/>
      <c r="L84" s="254"/>
      <c r="M84" s="254"/>
      <c r="N84" s="254" t="s">
        <v>15557</v>
      </c>
      <c r="O84" s="254" t="s">
        <v>15558</v>
      </c>
      <c r="P84" s="253"/>
      <c r="Q84" s="255" t="s">
        <v>15458</v>
      </c>
      <c r="R84" s="250" t="str">
        <f ca="1">IF(ISERROR($V84),"",OFFSET('Smelter Look-up'!$C$4,$V84-4,0)&amp;"")</f>
        <v>Navoi Mining and Metallurgical Combinat</v>
      </c>
      <c r="S84" s="264" t="str">
        <f t="shared" ca="1" si="4"/>
        <v>UZ</v>
      </c>
      <c r="T84" s="264" t="str">
        <f ca="1">IF(B84="","",IF(ISERROR(MATCH($J84,SorP!$B$1:$B$6230,0)),"",INDIRECT("'SorP'!$A$"&amp;MATCH($J84,SorP!$B$1:$B$6230,0))))</f>
        <v>UZ-NW</v>
      </c>
      <c r="U84" s="299"/>
      <c r="V84" s="300">
        <f>IF(C84="",NA(),MATCH($B84&amp;$C84,'Smelter Look-up'!$J:$J,0))</f>
        <v>159</v>
      </c>
      <c r="W84" s="301"/>
      <c r="X84" s="301">
        <f t="shared" si="5"/>
        <v>0</v>
      </c>
      <c r="Y84" s="301"/>
      <c r="Z84" s="301"/>
      <c r="AB84" s="303" t="str">
        <f t="shared" si="6"/>
        <v>GoldNavoi Mining and Metallurgical Combinat</v>
      </c>
    </row>
    <row r="85" spans="1:28" s="302" customFormat="1" ht="306">
      <c r="A85" s="249"/>
      <c r="B85" s="250" t="s">
        <v>1654</v>
      </c>
      <c r="C85" s="256" t="s">
        <v>14293</v>
      </c>
      <c r="D85" s="250" t="s">
        <v>14293</v>
      </c>
      <c r="E85" s="250" t="s">
        <v>1347</v>
      </c>
      <c r="F85" s="250" t="str">
        <f ca="1">IF(ISERROR($V85),"",OFFSET('Smelter Look-up'!$E$4,$V85-4,0))</f>
        <v>CID001220</v>
      </c>
      <c r="G85" s="250" t="str">
        <f ca="1">IF(C85=$X$4,"Enter smelter details", IF(ISERROR($V85),"",OFFSET('Smelter Look-up'!$F$4,$V85-4,0)))</f>
        <v>CFSI</v>
      </c>
      <c r="H85" s="251">
        <f ca="1">IF(ISERROR($V85),"",OFFSET('Smelter Look-up'!$G$4,$V85-4,0))</f>
        <v>0</v>
      </c>
      <c r="I85" s="252" t="s">
        <v>2379</v>
      </c>
      <c r="J85" s="252" t="s">
        <v>13111</v>
      </c>
      <c r="K85" s="254"/>
      <c r="L85" s="254"/>
      <c r="M85" s="254"/>
      <c r="N85" s="254" t="s">
        <v>15559</v>
      </c>
      <c r="O85" s="254" t="s">
        <v>15560</v>
      </c>
      <c r="P85" s="253"/>
      <c r="Q85" s="255" t="s">
        <v>15458</v>
      </c>
      <c r="R85" s="250" t="str">
        <f ca="1">IF(ISERROR($V85),"",OFFSET('Smelter Look-up'!$C$4,$V85-4,0)&amp;"")</f>
        <v>Nadir Metal Rafineri San. Ve Tic. A.S.</v>
      </c>
      <c r="S85" s="264" t="str">
        <f t="shared" ca="1" si="4"/>
        <v>TR</v>
      </c>
      <c r="T85" s="264" t="str">
        <f ca="1">IF(B85="","",IF(ISERROR(MATCH($J85,SorP!$B$1:$B$6230,0)),"",INDIRECT("'SorP'!$A$"&amp;MATCH($J85,SorP!$B$1:$B$6230,0))))</f>
        <v>TR-34</v>
      </c>
      <c r="U85" s="299"/>
      <c r="V85" s="300">
        <f>IF(C85="",NA(),MATCH($B85&amp;$C85,'Smelter Look-up'!$J:$J,0))</f>
        <v>157</v>
      </c>
      <c r="W85" s="301"/>
      <c r="X85" s="301">
        <f t="shared" si="5"/>
        <v>0</v>
      </c>
      <c r="Y85" s="301"/>
      <c r="Z85" s="301"/>
      <c r="AB85" s="303" t="str">
        <f t="shared" si="6"/>
        <v>GoldNadir Metal Rafineri San. Ve Tic. A.S.</v>
      </c>
    </row>
    <row r="86" spans="1:28" s="302" customFormat="1" ht="293.25">
      <c r="A86" s="249"/>
      <c r="B86" s="250" t="s">
        <v>1654</v>
      </c>
      <c r="C86" s="256" t="s">
        <v>1371</v>
      </c>
      <c r="D86" s="250" t="s">
        <v>1371</v>
      </c>
      <c r="E86" s="250" t="s">
        <v>1341</v>
      </c>
      <c r="F86" s="250" t="str">
        <f ca="1">IF(ISERROR($V86),"",OFFSET('Smelter Look-up'!$E$4,$V86-4,0))</f>
        <v>CID001204</v>
      </c>
      <c r="G86" s="250" t="str">
        <f ca="1">IF(C86=$X$4,"Enter smelter details", IF(ISERROR($V86),"",OFFSET('Smelter Look-up'!$F$4,$V86-4,0)))</f>
        <v>CFSI</v>
      </c>
      <c r="H86" s="251">
        <f ca="1">IF(ISERROR($V86),"",OFFSET('Smelter Look-up'!$G$4,$V86-4,0))</f>
        <v>0</v>
      </c>
      <c r="I86" s="252" t="s">
        <v>2378</v>
      </c>
      <c r="J86" s="252" t="s">
        <v>11799</v>
      </c>
      <c r="K86" s="254"/>
      <c r="L86" s="254"/>
      <c r="M86" s="254"/>
      <c r="N86" s="254" t="s">
        <v>15561</v>
      </c>
      <c r="O86" s="254" t="s">
        <v>15562</v>
      </c>
      <c r="P86" s="253"/>
      <c r="Q86" s="255" t="s">
        <v>15458</v>
      </c>
      <c r="R86" s="250" t="str">
        <f ca="1">IF(ISERROR($V86),"",OFFSET('Smelter Look-up'!$C$4,$V86-4,0)&amp;"")</f>
        <v>Moscow Special Alloys Processing Plant</v>
      </c>
      <c r="S86" s="264" t="str">
        <f t="shared" ca="1" si="4"/>
        <v>RU</v>
      </c>
      <c r="T86" s="264" t="str">
        <f ca="1">IF(B86="","",IF(ISERROR(MATCH($J86,SorP!$B$1:$B$6230,0)),"",INDIRECT("'SorP'!$A$"&amp;MATCH($J86,SorP!$B$1:$B$6230,0))))</f>
        <v>RU-MOS</v>
      </c>
      <c r="U86" s="299"/>
      <c r="V86" s="300">
        <f>IF(C86="",NA(),MATCH($B86&amp;$C86,'Smelter Look-up'!$J:$J,0))</f>
        <v>156</v>
      </c>
      <c r="W86" s="301"/>
      <c r="X86" s="301">
        <f t="shared" si="5"/>
        <v>0</v>
      </c>
      <c r="Y86" s="301"/>
      <c r="Z86" s="301"/>
      <c r="AB86" s="303" t="str">
        <f t="shared" si="6"/>
        <v>GoldMoscow Special Alloys Processing Plant</v>
      </c>
    </row>
    <row r="87" spans="1:28" s="302" customFormat="1" ht="409.5">
      <c r="A87" s="249"/>
      <c r="B87" s="250" t="s">
        <v>1654</v>
      </c>
      <c r="C87" s="256" t="s">
        <v>1777</v>
      </c>
      <c r="D87" s="250" t="s">
        <v>1777</v>
      </c>
      <c r="E87" s="250" t="s">
        <v>1630</v>
      </c>
      <c r="F87" s="250" t="str">
        <f ca="1">IF(ISERROR($V87),"",OFFSET('Smelter Look-up'!$E$4,$V87-4,0))</f>
        <v>CID001193</v>
      </c>
      <c r="G87" s="250" t="str">
        <f ca="1">IF(C87=$X$4,"Enter smelter details", IF(ISERROR($V87),"",OFFSET('Smelter Look-up'!$F$4,$V87-4,0)))</f>
        <v>CFSI</v>
      </c>
      <c r="H87" s="251">
        <f ca="1">IF(ISERROR($V87),"",OFFSET('Smelter Look-up'!$G$4,$V87-4,0))</f>
        <v>0</v>
      </c>
      <c r="I87" s="252" t="s">
        <v>2376</v>
      </c>
      <c r="J87" s="252" t="s">
        <v>2375</v>
      </c>
      <c r="K87" s="254"/>
      <c r="L87" s="254"/>
      <c r="M87" s="254"/>
      <c r="N87" s="254" t="s">
        <v>15563</v>
      </c>
      <c r="O87" s="254" t="s">
        <v>15564</v>
      </c>
      <c r="P87" s="253"/>
      <c r="Q87" s="255" t="s">
        <v>15458</v>
      </c>
      <c r="R87" s="250" t="str">
        <f ca="1">IF(ISERROR($V87),"",OFFSET('Smelter Look-up'!$C$4,$V87-4,0)&amp;"")</f>
        <v>Mitsui Mining and Smelting Co., Ltd.</v>
      </c>
      <c r="S87" s="264" t="str">
        <f t="shared" ca="1" si="4"/>
        <v>JP</v>
      </c>
      <c r="T87" s="264" t="str">
        <f ca="1">IF(B87="","",IF(ISERROR(MATCH($J87,SorP!$B$1:$B$6230,0)),"",INDIRECT("'SorP'!$A$"&amp;MATCH($J87,SorP!$B$1:$B$6230,0))))</f>
        <v>JP-34</v>
      </c>
      <c r="U87" s="299"/>
      <c r="V87" s="300">
        <f>IF(C87="",NA(),MATCH($B87&amp;$C87,'Smelter Look-up'!$J:$J,0))</f>
        <v>151</v>
      </c>
      <c r="W87" s="301"/>
      <c r="X87" s="301">
        <f t="shared" si="5"/>
        <v>0</v>
      </c>
      <c r="Y87" s="301"/>
      <c r="Z87" s="301"/>
      <c r="AB87" s="303" t="str">
        <f t="shared" si="6"/>
        <v>GoldMitsui Mining and Smelting Co., Ltd.</v>
      </c>
    </row>
    <row r="88" spans="1:28" s="302" customFormat="1" ht="409.5">
      <c r="A88" s="249"/>
      <c r="B88" s="250" t="s">
        <v>1654</v>
      </c>
      <c r="C88" s="256" t="s">
        <v>1698</v>
      </c>
      <c r="D88" s="250" t="s">
        <v>1698</v>
      </c>
      <c r="E88" s="250" t="s">
        <v>1630</v>
      </c>
      <c r="F88" s="250" t="str">
        <f ca="1">IF(ISERROR($V88),"",OFFSET('Smelter Look-up'!$E$4,$V88-4,0))</f>
        <v>CID001188</v>
      </c>
      <c r="G88" s="250" t="str">
        <f ca="1">IF(C88=$X$4,"Enter smelter details", IF(ISERROR($V88),"",OFFSET('Smelter Look-up'!$F$4,$V88-4,0)))</f>
        <v>CFSI</v>
      </c>
      <c r="H88" s="251">
        <f ca="1">IF(ISERROR($V88),"",OFFSET('Smelter Look-up'!$G$4,$V88-4,0))</f>
        <v>0</v>
      </c>
      <c r="I88" s="252" t="s">
        <v>2374</v>
      </c>
      <c r="J88" s="252" t="s">
        <v>3263</v>
      </c>
      <c r="K88" s="254"/>
      <c r="L88" s="254"/>
      <c r="M88" s="254"/>
      <c r="N88" s="254" t="s">
        <v>15565</v>
      </c>
      <c r="O88" s="254" t="s">
        <v>15566</v>
      </c>
      <c r="P88" s="253"/>
      <c r="Q88" s="255" t="s">
        <v>15458</v>
      </c>
      <c r="R88" s="250" t="str">
        <f ca="1">IF(ISERROR($V88),"",OFFSET('Smelter Look-up'!$C$4,$V88-4,0)&amp;"")</f>
        <v>Mitsubishi Materials Corporation</v>
      </c>
      <c r="S88" s="264" t="str">
        <f t="shared" ca="1" si="4"/>
        <v>JP</v>
      </c>
      <c r="T88" s="264" t="str">
        <f ca="1">IF(B88="","",IF(ISERROR(MATCH($J88,SorP!$B$1:$B$6230,0)),"",INDIRECT("'SorP'!$A$"&amp;MATCH($J88,SorP!$B$1:$B$6230,0))))</f>
        <v>JP-37</v>
      </c>
      <c r="U88" s="299"/>
      <c r="V88" s="300">
        <f>IF(C88="",NA(),MATCH($B88&amp;$C88,'Smelter Look-up'!$J:$J,0))</f>
        <v>149</v>
      </c>
      <c r="W88" s="301"/>
      <c r="X88" s="301">
        <f t="shared" si="5"/>
        <v>0</v>
      </c>
      <c r="Y88" s="301"/>
      <c r="Z88" s="301"/>
      <c r="AB88" s="303" t="str">
        <f t="shared" si="6"/>
        <v>GoldMitsubishi Materials Corporation</v>
      </c>
    </row>
    <row r="89" spans="1:28" s="302" customFormat="1" ht="344.25">
      <c r="A89" s="249"/>
      <c r="B89" s="250" t="s">
        <v>1654</v>
      </c>
      <c r="C89" s="256" t="s">
        <v>14291</v>
      </c>
      <c r="D89" s="250" t="s">
        <v>14291</v>
      </c>
      <c r="E89" s="250" t="s">
        <v>1635</v>
      </c>
      <c r="F89" s="250" t="str">
        <f ca="1">IF(ISERROR($V89),"",OFFSET('Smelter Look-up'!$E$4,$V89-4,0))</f>
        <v>CID001161</v>
      </c>
      <c r="G89" s="250" t="str">
        <f ca="1">IF(C89=$X$4,"Enter smelter details", IF(ISERROR($V89),"",OFFSET('Smelter Look-up'!$F$4,$V89-4,0)))</f>
        <v>CFSI</v>
      </c>
      <c r="H89" s="251">
        <f ca="1">IF(ISERROR($V89),"",OFFSET('Smelter Look-up'!$G$4,$V89-4,0))</f>
        <v>0</v>
      </c>
      <c r="I89" s="252" t="s">
        <v>2373</v>
      </c>
      <c r="J89" s="252" t="s">
        <v>15126</v>
      </c>
      <c r="K89" s="254"/>
      <c r="L89" s="254"/>
      <c r="M89" s="254"/>
      <c r="N89" s="254" t="s">
        <v>15567</v>
      </c>
      <c r="O89" s="254" t="s">
        <v>15568</v>
      </c>
      <c r="P89" s="253"/>
      <c r="Q89" s="255" t="s">
        <v>15458</v>
      </c>
      <c r="R89" s="250" t="str">
        <f ca="1">IF(ISERROR($V89),"",OFFSET('Smelter Look-up'!$C$4,$V89-4,0)&amp;"")</f>
        <v>Metalurgica Met-Mex Penoles S.A. De C.V.</v>
      </c>
      <c r="S89" s="264" t="str">
        <f t="shared" ca="1" si="4"/>
        <v>MX</v>
      </c>
      <c r="T89" s="264" t="str">
        <f ca="1">IF(B89="","",IF(ISERROR(MATCH($J89,SorP!$B$1:$B$6230,0)),"",INDIRECT("'SorP'!$A$"&amp;MATCH($J89,SorP!$B$1:$B$6230,0))))</f>
        <v>MX-COA</v>
      </c>
      <c r="U89" s="299"/>
      <c r="V89" s="300">
        <f>IF(C89="",NA(),MATCH($B89&amp;$C89,'Smelter Look-up'!$J:$J,0))</f>
        <v>145</v>
      </c>
      <c r="W89" s="301"/>
      <c r="X89" s="301">
        <f t="shared" si="5"/>
        <v>0</v>
      </c>
      <c r="Y89" s="301"/>
      <c r="Z89" s="301"/>
      <c r="AB89" s="303" t="str">
        <f t="shared" si="6"/>
        <v>GoldMetalurgica Met-Mex Penoles S.A. De C.V.</v>
      </c>
    </row>
    <row r="90" spans="1:28" s="302" customFormat="1" ht="369.75">
      <c r="A90" s="249"/>
      <c r="B90" s="250" t="s">
        <v>1654</v>
      </c>
      <c r="C90" s="256" t="s">
        <v>1776</v>
      </c>
      <c r="D90" s="250" t="s">
        <v>1776</v>
      </c>
      <c r="E90" s="250" t="s">
        <v>3832</v>
      </c>
      <c r="F90" s="250" t="str">
        <f ca="1">IF(ISERROR($V90),"",OFFSET('Smelter Look-up'!$E$4,$V90-4,0))</f>
        <v>CID001157</v>
      </c>
      <c r="G90" s="250" t="str">
        <f ca="1">IF(C90=$X$4,"Enter smelter details", IF(ISERROR($V90),"",OFFSET('Smelter Look-up'!$F$4,$V90-4,0)))</f>
        <v>CFSI</v>
      </c>
      <c r="H90" s="251">
        <f ca="1">IF(ISERROR($V90),"",OFFSET('Smelter Look-up'!$G$4,$V90-4,0))</f>
        <v>0</v>
      </c>
      <c r="I90" s="252" t="s">
        <v>2371</v>
      </c>
      <c r="J90" s="252" t="s">
        <v>2372</v>
      </c>
      <c r="K90" s="254"/>
      <c r="L90" s="254"/>
      <c r="M90" s="254"/>
      <c r="N90" s="254" t="s">
        <v>15569</v>
      </c>
      <c r="O90" s="254" t="s">
        <v>15570</v>
      </c>
      <c r="P90" s="253"/>
      <c r="Q90" s="255" t="s">
        <v>15458</v>
      </c>
      <c r="R90" s="250" t="str">
        <f ca="1">IF(ISERROR($V90),"",OFFSET('Smelter Look-up'!$C$4,$V90-4,0)&amp;"")</f>
        <v>Metalor USA Refining Corporation</v>
      </c>
      <c r="S90" s="264" t="str">
        <f t="shared" ca="1" si="4"/>
        <v>US</v>
      </c>
      <c r="T90" s="264" t="str">
        <f ca="1">IF(B90="","",IF(ISERROR(MATCH($J90,SorP!$B$1:$B$6230,0)),"",INDIRECT("'SorP'!$A$"&amp;MATCH($J90,SorP!$B$1:$B$6230,0))))</f>
        <v>US-MA</v>
      </c>
      <c r="U90" s="299"/>
      <c r="V90" s="300">
        <f>IF(C90="",NA(),MATCH($B90&amp;$C90,'Smelter Look-up'!$J:$J,0))</f>
        <v>144</v>
      </c>
      <c r="W90" s="301"/>
      <c r="X90" s="301">
        <f t="shared" si="5"/>
        <v>0</v>
      </c>
      <c r="Y90" s="301"/>
      <c r="Z90" s="301"/>
      <c r="AB90" s="303" t="str">
        <f t="shared" si="6"/>
        <v>GoldMetalor USA Refining Corporation</v>
      </c>
    </row>
    <row r="91" spans="1:28" s="302" customFormat="1" ht="409.5">
      <c r="A91" s="249"/>
      <c r="B91" s="250" t="s">
        <v>1654</v>
      </c>
      <c r="C91" s="256" t="s">
        <v>3613</v>
      </c>
      <c r="D91" s="250" t="s">
        <v>3613</v>
      </c>
      <c r="E91" s="250" t="s">
        <v>1619</v>
      </c>
      <c r="F91" s="250" t="str">
        <f ca="1">IF(ISERROR($V91),"",OFFSET('Smelter Look-up'!$E$4,$V91-4,0))</f>
        <v>CID001153</v>
      </c>
      <c r="G91" s="250" t="str">
        <f ca="1">IF(C91=$X$4,"Enter smelter details", IF(ISERROR($V91),"",OFFSET('Smelter Look-up'!$F$4,$V91-4,0)))</f>
        <v>CFSI</v>
      </c>
      <c r="H91" s="251">
        <f ca="1">IF(ISERROR($V91),"",OFFSET('Smelter Look-up'!$G$4,$V91-4,0))</f>
        <v>0</v>
      </c>
      <c r="I91" s="252" t="s">
        <v>2369</v>
      </c>
      <c r="J91" s="252" t="s">
        <v>2370</v>
      </c>
      <c r="K91" s="254"/>
      <c r="L91" s="254"/>
      <c r="M91" s="254"/>
      <c r="N91" s="254" t="s">
        <v>15571</v>
      </c>
      <c r="O91" s="254" t="s">
        <v>15572</v>
      </c>
      <c r="P91" s="253"/>
      <c r="Q91" s="255" t="s">
        <v>15458</v>
      </c>
      <c r="R91" s="250" t="str">
        <f ca="1">IF(ISERROR($V91),"",OFFSET('Smelter Look-up'!$C$4,$V91-4,0)&amp;"")</f>
        <v>Metalor Technologies S.A.</v>
      </c>
      <c r="S91" s="264" t="str">
        <f t="shared" ca="1" si="4"/>
        <v>CH</v>
      </c>
      <c r="T91" s="264" t="str">
        <f ca="1">IF(B91="","",IF(ISERROR(MATCH($J91,SorP!$B$1:$B$6230,0)),"",INDIRECT("'SorP'!$A$"&amp;MATCH($J91,SorP!$B$1:$B$6230,0))))</f>
        <v>CH-NE</v>
      </c>
      <c r="U91" s="299"/>
      <c r="V91" s="300">
        <f>IF(C91="",NA(),MATCH($B91&amp;$C91,'Smelter Look-up'!$J:$J,0))</f>
        <v>143</v>
      </c>
      <c r="W91" s="301"/>
      <c r="X91" s="301">
        <f t="shared" si="5"/>
        <v>0</v>
      </c>
      <c r="Y91" s="301"/>
      <c r="Z91" s="301"/>
      <c r="AB91" s="303" t="str">
        <f t="shared" si="6"/>
        <v>GoldMetalor Technologies S.A.</v>
      </c>
    </row>
    <row r="92" spans="1:28" s="302" customFormat="1" ht="331.5">
      <c r="A92" s="249"/>
      <c r="B92" s="250" t="s">
        <v>1654</v>
      </c>
      <c r="C92" s="256" t="s">
        <v>3164</v>
      </c>
      <c r="D92" s="250" t="s">
        <v>3164</v>
      </c>
      <c r="E92" s="250" t="s">
        <v>1344</v>
      </c>
      <c r="F92" s="250" t="str">
        <f ca="1">IF(ISERROR($V92),"",OFFSET('Smelter Look-up'!$E$4,$V92-4,0))</f>
        <v>CID001152</v>
      </c>
      <c r="G92" s="250" t="str">
        <f ca="1">IF(C92=$X$4,"Enter smelter details", IF(ISERROR($V92),"",OFFSET('Smelter Look-up'!$F$4,$V92-4,0)))</f>
        <v>CFSI</v>
      </c>
      <c r="H92" s="251">
        <f ca="1">IF(ISERROR($V92),"",OFFSET('Smelter Look-up'!$G$4,$V92-4,0))</f>
        <v>0</v>
      </c>
      <c r="I92" s="252" t="s">
        <v>14938</v>
      </c>
      <c r="J92" s="252" t="s">
        <v>12135</v>
      </c>
      <c r="K92" s="254"/>
      <c r="L92" s="254"/>
      <c r="M92" s="254"/>
      <c r="N92" s="254" t="s">
        <v>15573</v>
      </c>
      <c r="O92" s="254" t="s">
        <v>15574</v>
      </c>
      <c r="P92" s="253"/>
      <c r="Q92" s="255" t="s">
        <v>15458</v>
      </c>
      <c r="R92" s="250" t="str">
        <f ca="1">IF(ISERROR($V92),"",OFFSET('Smelter Look-up'!$C$4,$V92-4,0)&amp;"")</f>
        <v>Metalor Technologies (Singapore) Pte., Ltd.</v>
      </c>
      <c r="S92" s="264" t="str">
        <f t="shared" ca="1" si="4"/>
        <v>SG</v>
      </c>
      <c r="T92" s="264" t="str">
        <f ca="1">IF(B92="","",IF(ISERROR(MATCH($J92,SorP!$B$1:$B$6230,0)),"",INDIRECT("'SorP'!$A$"&amp;MATCH($J92,SorP!$B$1:$B$6230,0))))</f>
        <v>SG-05</v>
      </c>
      <c r="U92" s="299"/>
      <c r="V92" s="300">
        <f>IF(C92="",NA(),MATCH($B92&amp;$C92,'Smelter Look-up'!$J:$J,0))</f>
        <v>141</v>
      </c>
      <c r="W92" s="301"/>
      <c r="X92" s="301">
        <f t="shared" si="5"/>
        <v>0</v>
      </c>
      <c r="Y92" s="301"/>
      <c r="Z92" s="301"/>
      <c r="AB92" s="303" t="str">
        <f t="shared" si="6"/>
        <v>GoldMetalor Technologies (Singapore) Pte., Ltd.</v>
      </c>
    </row>
    <row r="93" spans="1:28" s="302" customFormat="1" ht="409.5">
      <c r="A93" s="249"/>
      <c r="B93" s="250" t="s">
        <v>1654</v>
      </c>
      <c r="C93" s="256" t="s">
        <v>3163</v>
      </c>
      <c r="D93" s="250" t="s">
        <v>3163</v>
      </c>
      <c r="E93" s="250" t="s">
        <v>1621</v>
      </c>
      <c r="F93" s="250" t="str">
        <f ca="1">IF(ISERROR($V93),"",OFFSET('Smelter Look-up'!$E$4,$V93-4,0))</f>
        <v>CID001149</v>
      </c>
      <c r="G93" s="250" t="str">
        <f ca="1">IF(C93=$X$4,"Enter smelter details", IF(ISERROR($V93),"",OFFSET('Smelter Look-up'!$F$4,$V93-4,0)))</f>
        <v>CFSI</v>
      </c>
      <c r="H93" s="251">
        <f ca="1">IF(ISERROR($V93),"",OFFSET('Smelter Look-up'!$G$4,$V93-4,0))</f>
        <v>0</v>
      </c>
      <c r="I93" s="252" t="s">
        <v>2368</v>
      </c>
      <c r="J93" s="252" t="s">
        <v>2332</v>
      </c>
      <c r="K93" s="254"/>
      <c r="L93" s="254"/>
      <c r="M93" s="254"/>
      <c r="N93" s="254" t="s">
        <v>15575</v>
      </c>
      <c r="O93" s="254" t="s">
        <v>15576</v>
      </c>
      <c r="P93" s="253"/>
      <c r="Q93" s="255" t="s">
        <v>15458</v>
      </c>
      <c r="R93" s="250" t="str">
        <f ca="1">IF(ISERROR($V93),"",OFFSET('Smelter Look-up'!$C$4,$V93-4,0)&amp;"")</f>
        <v>Metalor Technologies (Hong Kong) Ltd.</v>
      </c>
      <c r="S93" s="264" t="str">
        <f t="shared" ca="1" si="4"/>
        <v>CN</v>
      </c>
      <c r="T93" s="264" t="str">
        <f ca="1">IF(B93="","",IF(ISERROR(MATCH($J93,SorP!$B$1:$B$6230,0)),"",INDIRECT("'SorP'!$A$"&amp;MATCH($J93,SorP!$B$1:$B$6230,0))))</f>
        <v>CN-91</v>
      </c>
      <c r="U93" s="299"/>
      <c r="V93" s="300">
        <f>IF(C93="",NA(),MATCH($B93&amp;$C93,'Smelter Look-up'!$J:$J,0))</f>
        <v>140</v>
      </c>
      <c r="W93" s="301"/>
      <c r="X93" s="301">
        <f t="shared" si="5"/>
        <v>0</v>
      </c>
      <c r="Y93" s="301"/>
      <c r="Z93" s="301"/>
      <c r="AB93" s="303" t="str">
        <f t="shared" si="6"/>
        <v>GoldMetalor Technologies (Hong Kong) Ltd.</v>
      </c>
    </row>
    <row r="94" spans="1:28" s="302" customFormat="1" ht="280.5">
      <c r="A94" s="249"/>
      <c r="B94" s="250" t="s">
        <v>1654</v>
      </c>
      <c r="C94" s="256" t="s">
        <v>2365</v>
      </c>
      <c r="D94" s="250" t="s">
        <v>2365</v>
      </c>
      <c r="E94" s="250" t="s">
        <v>1621</v>
      </c>
      <c r="F94" s="250" t="str">
        <f ca="1">IF(ISERROR($V94),"",OFFSET('Smelter Look-up'!$E$4,$V94-4,0))</f>
        <v>CID001147</v>
      </c>
      <c r="G94" s="250" t="str">
        <f ca="1">IF(C94=$X$4,"Enter smelter details", IF(ISERROR($V94),"",OFFSET('Smelter Look-up'!$F$4,$V94-4,0)))</f>
        <v>CFSI</v>
      </c>
      <c r="H94" s="251">
        <f ca="1">IF(ISERROR($V94),"",OFFSET('Smelter Look-up'!$G$4,$V94-4,0))</f>
        <v>0</v>
      </c>
      <c r="I94" s="252" t="s">
        <v>3957</v>
      </c>
      <c r="J94" s="252" t="s">
        <v>2367</v>
      </c>
      <c r="K94" s="254"/>
      <c r="L94" s="254"/>
      <c r="M94" s="254"/>
      <c r="N94" s="254" t="s">
        <v>15577</v>
      </c>
      <c r="O94" s="254" t="s">
        <v>15578</v>
      </c>
      <c r="P94" s="253"/>
      <c r="Q94" s="255" t="s">
        <v>15458</v>
      </c>
      <c r="R94" s="250" t="str">
        <f ca="1">IF(ISERROR($V94),"",OFFSET('Smelter Look-up'!$C$4,$V94-4,0)&amp;"")</f>
        <v>Metalor Technologies (Suzhou) Ltd.</v>
      </c>
      <c r="S94" s="264" t="str">
        <f t="shared" ca="1" si="4"/>
        <v>CN</v>
      </c>
      <c r="T94" s="264" t="str">
        <f ca="1">IF(B94="","",IF(ISERROR(MATCH($J94,SorP!$B$1:$B$6230,0)),"",INDIRECT("'SorP'!$A$"&amp;MATCH($J94,SorP!$B$1:$B$6230,0))))</f>
        <v>CN-32</v>
      </c>
      <c r="U94" s="299"/>
      <c r="V94" s="300">
        <f>IF(C94="",NA(),MATCH($B94&amp;$C94,'Smelter Look-up'!$J:$J,0))</f>
        <v>142</v>
      </c>
      <c r="W94" s="301"/>
      <c r="X94" s="301">
        <f t="shared" si="5"/>
        <v>0</v>
      </c>
      <c r="Y94" s="301"/>
      <c r="Z94" s="301"/>
      <c r="AB94" s="303" t="str">
        <f t="shared" si="6"/>
        <v>GoldMetalor Technologies (Suzhou) Ltd.</v>
      </c>
    </row>
    <row r="95" spans="1:28" s="302" customFormat="1" ht="344.25">
      <c r="A95" s="249"/>
      <c r="B95" s="250" t="s">
        <v>1654</v>
      </c>
      <c r="C95" s="256" t="s">
        <v>66</v>
      </c>
      <c r="D95" s="250" t="s">
        <v>66</v>
      </c>
      <c r="E95" s="250" t="s">
        <v>1630</v>
      </c>
      <c r="F95" s="250" t="str">
        <f ca="1">IF(ISERROR($V95),"",OFFSET('Smelter Look-up'!$E$4,$V95-4,0))</f>
        <v>CID001119</v>
      </c>
      <c r="G95" s="250" t="str">
        <f ca="1">IF(C95=$X$4,"Enter smelter details", IF(ISERROR($V95),"",OFFSET('Smelter Look-up'!$F$4,$V95-4,0)))</f>
        <v>CFSI</v>
      </c>
      <c r="H95" s="251">
        <f ca="1">IF(ISERROR($V95),"",OFFSET('Smelter Look-up'!$G$4,$V95-4,0))</f>
        <v>0</v>
      </c>
      <c r="I95" s="252" t="s">
        <v>2364</v>
      </c>
      <c r="J95" s="252" t="s">
        <v>2320</v>
      </c>
      <c r="K95" s="254"/>
      <c r="L95" s="254"/>
      <c r="M95" s="254"/>
      <c r="N95" s="254" t="s">
        <v>15579</v>
      </c>
      <c r="O95" s="254" t="s">
        <v>15580</v>
      </c>
      <c r="P95" s="253"/>
      <c r="Q95" s="255" t="s">
        <v>15458</v>
      </c>
      <c r="R95" s="250" t="str">
        <f ca="1">IF(ISERROR($V95),"",OFFSET('Smelter Look-up'!$C$4,$V95-4,0)&amp;"")</f>
        <v>Matsuda Sangyo Co., Ltd.</v>
      </c>
      <c r="S95" s="264" t="str">
        <f t="shared" ca="1" si="4"/>
        <v>JP</v>
      </c>
      <c r="T95" s="264" t="str">
        <f ca="1">IF(B95="","",IF(ISERROR(MATCH($J95,SorP!$B$1:$B$6230,0)),"",INDIRECT("'SorP'!$A$"&amp;MATCH($J95,SorP!$B$1:$B$6230,0))))</f>
        <v>JP-11</v>
      </c>
      <c r="U95" s="299"/>
      <c r="V95" s="300">
        <f>IF(C95="",NA(),MATCH($B95&amp;$C95,'Smelter Look-up'!$J:$J,0))</f>
        <v>135</v>
      </c>
      <c r="W95" s="301"/>
      <c r="X95" s="301">
        <f t="shared" si="5"/>
        <v>0</v>
      </c>
      <c r="Y95" s="301"/>
      <c r="Z95" s="301"/>
      <c r="AB95" s="303" t="str">
        <f t="shared" si="6"/>
        <v>GoldMatsuda Sangyo Co., Ltd.</v>
      </c>
    </row>
    <row r="96" spans="1:28" s="302" customFormat="1" ht="331.5">
      <c r="A96" s="249"/>
      <c r="B96" s="250" t="s">
        <v>1654</v>
      </c>
      <c r="C96" s="256" t="s">
        <v>1370</v>
      </c>
      <c r="D96" s="250" t="s">
        <v>1370</v>
      </c>
      <c r="E96" s="250" t="s">
        <v>3832</v>
      </c>
      <c r="F96" s="250" t="str">
        <f ca="1">IF(ISERROR($V96),"",OFFSET('Smelter Look-up'!$E$4,$V96-4,0))</f>
        <v>CID001113</v>
      </c>
      <c r="G96" s="250" t="str">
        <f ca="1">IF(C96=$X$4,"Enter smelter details", IF(ISERROR($V96),"",OFFSET('Smelter Look-up'!$F$4,$V96-4,0)))</f>
        <v>CFSI</v>
      </c>
      <c r="H96" s="251">
        <f ca="1">IF(ISERROR($V96),"",OFFSET('Smelter Look-up'!$G$4,$V96-4,0))</f>
        <v>0</v>
      </c>
      <c r="I96" s="252" t="s">
        <v>2362</v>
      </c>
      <c r="J96" s="252" t="s">
        <v>2363</v>
      </c>
      <c r="K96" s="254"/>
      <c r="L96" s="254"/>
      <c r="M96" s="254"/>
      <c r="N96" s="254" t="s">
        <v>15581</v>
      </c>
      <c r="O96" s="254" t="s">
        <v>15582</v>
      </c>
      <c r="P96" s="253"/>
      <c r="Q96" s="255" t="s">
        <v>15458</v>
      </c>
      <c r="R96" s="250" t="str">
        <f ca="1">IF(ISERROR($V96),"",OFFSET('Smelter Look-up'!$C$4,$V96-4,0)&amp;"")</f>
        <v>Materion</v>
      </c>
      <c r="S96" s="264" t="str">
        <f t="shared" ca="1" si="4"/>
        <v>US</v>
      </c>
      <c r="T96" s="264" t="str">
        <f ca="1">IF(B96="","",IF(ISERROR(MATCH($J96,SorP!$B$1:$B$6230,0)),"",INDIRECT("'SorP'!$A$"&amp;MATCH($J96,SorP!$B$1:$B$6230,0))))</f>
        <v>US-NY</v>
      </c>
      <c r="U96" s="299"/>
      <c r="V96" s="300">
        <f>IF(C96="",NA(),MATCH($B96&amp;$C96,'Smelter Look-up'!$J:$J,0))</f>
        <v>134</v>
      </c>
      <c r="W96" s="301"/>
      <c r="X96" s="301">
        <f t="shared" si="5"/>
        <v>0</v>
      </c>
      <c r="Y96" s="301"/>
      <c r="Z96" s="301"/>
      <c r="AB96" s="303" t="str">
        <f t="shared" si="6"/>
        <v>GoldMaterion</v>
      </c>
    </row>
    <row r="97" spans="1:28" s="302" customFormat="1" ht="102">
      <c r="A97" s="249"/>
      <c r="B97" s="250" t="s">
        <v>1654</v>
      </c>
      <c r="C97" s="256" t="s">
        <v>2360</v>
      </c>
      <c r="D97" s="250" t="s">
        <v>2360</v>
      </c>
      <c r="E97" s="250" t="s">
        <v>1621</v>
      </c>
      <c r="F97" s="250" t="str">
        <f ca="1">IF(ISERROR($V97),"",OFFSET('Smelter Look-up'!$E$4,$V97-4,0))</f>
        <v>CID001093</v>
      </c>
      <c r="G97" s="250" t="str">
        <f ca="1">IF(C97=$X$4,"Enter smelter details", IF(ISERROR($V97),"",OFFSET('Smelter Look-up'!$F$4,$V97-4,0)))</f>
        <v>CFSI</v>
      </c>
      <c r="H97" s="251">
        <f ca="1">IF(ISERROR($V97),"",OFFSET('Smelter Look-up'!$G$4,$V97-4,0))</f>
        <v>0</v>
      </c>
      <c r="I97" s="252" t="s">
        <v>2361</v>
      </c>
      <c r="J97" s="252" t="s">
        <v>2358</v>
      </c>
      <c r="K97" s="254"/>
      <c r="L97" s="254"/>
      <c r="M97" s="254"/>
      <c r="N97" s="254" t="s">
        <v>15583</v>
      </c>
      <c r="O97" s="254" t="s">
        <v>15584</v>
      </c>
      <c r="P97" s="253"/>
      <c r="Q97" s="255"/>
      <c r="R97" s="250" t="str">
        <f ca="1">IF(ISERROR($V97),"",OFFSET('Smelter Look-up'!$C$4,$V97-4,0)&amp;"")</f>
        <v>Luoyang Zijin Yinhui Gold Refinery Co., Ltd.</v>
      </c>
      <c r="S97" s="264" t="str">
        <f t="shared" ca="1" si="4"/>
        <v>CN</v>
      </c>
      <c r="T97" s="264" t="str">
        <f ca="1">IF(B97="","",IF(ISERROR(MATCH($J97,SorP!$B$1:$B$6230,0)),"",INDIRECT("'SorP'!$A$"&amp;MATCH($J97,SorP!$B$1:$B$6230,0))))</f>
        <v>CN-41</v>
      </c>
      <c r="U97" s="299"/>
      <c r="V97" s="300">
        <f>IF(C97="",NA(),MATCH($B97&amp;$C97,'Smelter Look-up'!$J:$J,0))</f>
        <v>130</v>
      </c>
      <c r="W97" s="301"/>
      <c r="X97" s="301">
        <f t="shared" si="5"/>
        <v>0</v>
      </c>
      <c r="Y97" s="301"/>
      <c r="Z97" s="301"/>
      <c r="AB97" s="303" t="str">
        <f t="shared" si="6"/>
        <v>GoldLuoyang Zijin Yinhui Gold Refinery Co., Ltd.</v>
      </c>
    </row>
    <row r="98" spans="1:28" s="302" customFormat="1" ht="306">
      <c r="A98" s="249"/>
      <c r="B98" s="250" t="s">
        <v>1654</v>
      </c>
      <c r="C98" s="256" t="s">
        <v>65</v>
      </c>
      <c r="D98" s="250" t="s">
        <v>65</v>
      </c>
      <c r="E98" s="250" t="s">
        <v>1633</v>
      </c>
      <c r="F98" s="250" t="str">
        <f ca="1">IF(ISERROR($V98),"",OFFSET('Smelter Look-up'!$E$4,$V98-4,0))</f>
        <v>CID001078</v>
      </c>
      <c r="G98" s="250" t="str">
        <f ca="1">IF(C98=$X$4,"Enter smelter details", IF(ISERROR($V98),"",OFFSET('Smelter Look-up'!$F$4,$V98-4,0)))</f>
        <v>CFSI</v>
      </c>
      <c r="H98" s="251">
        <f ca="1">IF(ISERROR($V98),"",OFFSET('Smelter Look-up'!$G$4,$V98-4,0))</f>
        <v>0</v>
      </c>
      <c r="I98" s="252" t="s">
        <v>2359</v>
      </c>
      <c r="J98" s="252" t="s">
        <v>15107</v>
      </c>
      <c r="K98" s="254"/>
      <c r="L98" s="254"/>
      <c r="M98" s="254"/>
      <c r="N98" s="254" t="s">
        <v>15585</v>
      </c>
      <c r="O98" s="254" t="s">
        <v>15586</v>
      </c>
      <c r="P98" s="253"/>
      <c r="Q98" s="255" t="s">
        <v>15458</v>
      </c>
      <c r="R98" s="250" t="str">
        <f ca="1">IF(ISERROR($V98),"",OFFSET('Smelter Look-up'!$C$4,$V98-4,0)&amp;"")</f>
        <v>LS-NIKKO Copper Inc.</v>
      </c>
      <c r="S98" s="264" t="str">
        <f t="shared" ca="1" si="4"/>
        <v>KR</v>
      </c>
      <c r="T98" s="264" t="str">
        <f ca="1">IF(B98="","",IF(ISERROR(MATCH($J98,SorP!$B$1:$B$6230,0)),"",INDIRECT("'SorP'!$A$"&amp;MATCH($J98,SorP!$B$1:$B$6230,0))))</f>
        <v>KR-31</v>
      </c>
      <c r="U98" s="299"/>
      <c r="V98" s="300">
        <f>IF(C98="",NA(),MATCH($B98&amp;$C98,'Smelter Look-up'!$J:$J,0))</f>
        <v>129</v>
      </c>
      <c r="W98" s="301"/>
      <c r="X98" s="301">
        <f t="shared" si="5"/>
        <v>0</v>
      </c>
      <c r="Y98" s="301"/>
      <c r="Z98" s="301"/>
      <c r="AB98" s="303" t="str">
        <f t="shared" si="6"/>
        <v>GoldLS-NIKKO Copper Inc.</v>
      </c>
    </row>
    <row r="99" spans="1:28" s="302" customFormat="1" ht="102">
      <c r="A99" s="249"/>
      <c r="B99" s="250" t="s">
        <v>1654</v>
      </c>
      <c r="C99" s="256" t="s">
        <v>3161</v>
      </c>
      <c r="D99" s="250" t="s">
        <v>3161</v>
      </c>
      <c r="E99" s="250" t="s">
        <v>1621</v>
      </c>
      <c r="F99" s="250" t="str">
        <f ca="1">IF(ISERROR($V99),"",OFFSET('Smelter Look-up'!$E$4,$V99-4,0))</f>
        <v>CID001058</v>
      </c>
      <c r="G99" s="250" t="str">
        <f ca="1">IF(C99=$X$4,"Enter smelter details", IF(ISERROR($V99),"",OFFSET('Smelter Look-up'!$F$4,$V99-4,0)))</f>
        <v>CFSI</v>
      </c>
      <c r="H99" s="251">
        <f ca="1">IF(ISERROR($V99),"",OFFSET('Smelter Look-up'!$G$4,$V99-4,0))</f>
        <v>0</v>
      </c>
      <c r="I99" s="252" t="s">
        <v>2357</v>
      </c>
      <c r="J99" s="252" t="s">
        <v>2358</v>
      </c>
      <c r="K99" s="254"/>
      <c r="L99" s="254"/>
      <c r="M99" s="254"/>
      <c r="N99" s="254" t="s">
        <v>15587</v>
      </c>
      <c r="O99" s="254" t="s">
        <v>15588</v>
      </c>
      <c r="P99" s="253"/>
      <c r="Q99" s="255"/>
      <c r="R99" s="250" t="str">
        <f ca="1">IF(ISERROR($V99),"",OFFSET('Smelter Look-up'!$C$4,$V99-4,0)&amp;"")</f>
        <v>Lingbao Jinyuan Tonghui Refinery Co., Ltd.</v>
      </c>
      <c r="S99" s="264" t="str">
        <f t="shared" ca="1" si="4"/>
        <v>CN</v>
      </c>
      <c r="T99" s="264" t="str">
        <f ca="1">IF(B99="","",IF(ISERROR(MATCH($J99,SorP!$B$1:$B$6230,0)),"",INDIRECT("'SorP'!$A$"&amp;MATCH($J99,SorP!$B$1:$B$6230,0))))</f>
        <v>CN-41</v>
      </c>
      <c r="U99" s="299"/>
      <c r="V99" s="300">
        <f>IF(C99="",NA(),MATCH($B99&amp;$C99,'Smelter Look-up'!$J:$J,0))</f>
        <v>127</v>
      </c>
      <c r="W99" s="301"/>
      <c r="X99" s="301">
        <f t="shared" si="5"/>
        <v>0</v>
      </c>
      <c r="Y99" s="301"/>
      <c r="Z99" s="301"/>
      <c r="AB99" s="303" t="str">
        <f t="shared" si="6"/>
        <v>GoldLingbao Jinyuan Tonghui Refinery Co., Ltd.</v>
      </c>
    </row>
    <row r="100" spans="1:28" s="302" customFormat="1" ht="63.75">
      <c r="A100" s="249"/>
      <c r="B100" s="250" t="s">
        <v>1654</v>
      </c>
      <c r="C100" s="256" t="s">
        <v>3612</v>
      </c>
      <c r="D100" s="250" t="s">
        <v>3612</v>
      </c>
      <c r="E100" s="250" t="s">
        <v>1621</v>
      </c>
      <c r="F100" s="250" t="str">
        <f ca="1">IF(ISERROR($V100),"",OFFSET('Smelter Look-up'!$E$4,$V100-4,0))</f>
        <v>CID001056</v>
      </c>
      <c r="G100" s="250" t="str">
        <f ca="1">IF(C100=$X$4,"Enter smelter details", IF(ISERROR($V100),"",OFFSET('Smelter Look-up'!$F$4,$V100-4,0)))</f>
        <v>CFSI</v>
      </c>
      <c r="H100" s="251">
        <f ca="1">IF(ISERROR($V100),"",OFFSET('Smelter Look-up'!$G$4,$V100-4,0))</f>
        <v>0</v>
      </c>
      <c r="I100" s="252" t="s">
        <v>2357</v>
      </c>
      <c r="J100" s="252" t="s">
        <v>2358</v>
      </c>
      <c r="K100" s="254"/>
      <c r="L100" s="254"/>
      <c r="M100" s="254"/>
      <c r="N100" s="254"/>
      <c r="O100" s="254" t="s">
        <v>15461</v>
      </c>
      <c r="P100" s="253"/>
      <c r="Q100" s="255"/>
      <c r="R100" s="250" t="str">
        <f ca="1">IF(ISERROR($V100),"",OFFSET('Smelter Look-up'!$C$4,$V100-4,0)&amp;"")</f>
        <v>Lingbao Gold Co., Ltd.</v>
      </c>
      <c r="S100" s="264" t="str">
        <f t="shared" ca="1" si="4"/>
        <v>CN</v>
      </c>
      <c r="T100" s="264" t="str">
        <f ca="1">IF(B100="","",IF(ISERROR(MATCH($J100,SorP!$B$1:$B$6230,0)),"",INDIRECT("'SorP'!$A$"&amp;MATCH($J100,SorP!$B$1:$B$6230,0))))</f>
        <v>CN-41</v>
      </c>
      <c r="U100" s="299"/>
      <c r="V100" s="300">
        <f>IF(C100="",NA(),MATCH($B100&amp;$C100,'Smelter Look-up'!$J:$J,0))</f>
        <v>126</v>
      </c>
      <c r="W100" s="301"/>
      <c r="X100" s="301">
        <f t="shared" si="5"/>
        <v>0</v>
      </c>
      <c r="Y100" s="301"/>
      <c r="Z100" s="301"/>
      <c r="AB100" s="303" t="str">
        <f t="shared" si="6"/>
        <v>GoldLingbao Gold Co., Ltd.</v>
      </c>
    </row>
    <row r="101" spans="1:28" s="302" customFormat="1" ht="63.75">
      <c r="A101" s="249"/>
      <c r="B101" s="250" t="s">
        <v>1654</v>
      </c>
      <c r="C101" s="256" t="s">
        <v>3611</v>
      </c>
      <c r="D101" s="250" t="s">
        <v>3611</v>
      </c>
      <c r="E101" s="250" t="s">
        <v>1342</v>
      </c>
      <c r="F101" s="250" t="str">
        <f ca="1">IF(ISERROR($V101),"",OFFSET('Smelter Look-up'!$E$4,$V101-4,0))</f>
        <v>CID001032</v>
      </c>
      <c r="G101" s="250" t="str">
        <f ca="1">IF(C101=$X$4,"Enter smelter details", IF(ISERROR($V101),"",OFFSET('Smelter Look-up'!$F$4,$V101-4,0)))</f>
        <v>CFSI</v>
      </c>
      <c r="H101" s="251">
        <f ca="1">IF(ISERROR($V101),"",OFFSET('Smelter Look-up'!$G$4,$V101-4,0))</f>
        <v>0</v>
      </c>
      <c r="I101" s="252" t="s">
        <v>2356</v>
      </c>
      <c r="J101" s="252" t="s">
        <v>11927</v>
      </c>
      <c r="K101" s="254"/>
      <c r="L101" s="254"/>
      <c r="M101" s="254"/>
      <c r="N101" s="254"/>
      <c r="O101" s="254" t="s">
        <v>15589</v>
      </c>
      <c r="P101" s="253"/>
      <c r="Q101" s="255"/>
      <c r="R101" s="250" t="str">
        <f ca="1">IF(ISERROR($V101),"",OFFSET('Smelter Look-up'!$C$4,$V101-4,0)&amp;"")</f>
        <v>L'azurde Company For Jewelry</v>
      </c>
      <c r="S101" s="264" t="str">
        <f t="shared" ca="1" si="4"/>
        <v>SA</v>
      </c>
      <c r="T101" s="264" t="str">
        <f ca="1">IF(B101="","",IF(ISERROR(MATCH($J101,SorP!$B$1:$B$6230,0)),"",INDIRECT("'SorP'!$A$"&amp;MATCH($J101,SorP!$B$1:$B$6230,0))))</f>
        <v>SA-01</v>
      </c>
      <c r="U101" s="299"/>
      <c r="V101" s="300">
        <f>IF(C101="",NA(),MATCH($B101&amp;$C101,'Smelter Look-up'!$J:$J,0))</f>
        <v>124</v>
      </c>
      <c r="W101" s="301"/>
      <c r="X101" s="301">
        <f t="shared" si="5"/>
        <v>0</v>
      </c>
      <c r="Y101" s="301"/>
      <c r="Z101" s="301"/>
      <c r="AB101" s="303" t="str">
        <f t="shared" si="6"/>
        <v>GoldL'azurde Company For Jewelry</v>
      </c>
    </row>
    <row r="102" spans="1:28" s="302" customFormat="1" ht="306">
      <c r="A102" s="249"/>
      <c r="B102" s="250" t="s">
        <v>1654</v>
      </c>
      <c r="C102" s="256" t="s">
        <v>1293</v>
      </c>
      <c r="D102" s="250" t="s">
        <v>1293</v>
      </c>
      <c r="E102" s="250" t="s">
        <v>1632</v>
      </c>
      <c r="F102" s="250" t="str">
        <f ca="1">IF(ISERROR($V102),"",OFFSET('Smelter Look-up'!$E$4,$V102-4,0))</f>
        <v>CID001029</v>
      </c>
      <c r="G102" s="250" t="str">
        <f ca="1">IF(C102=$X$4,"Enter smelter details", IF(ISERROR($V102),"",OFFSET('Smelter Look-up'!$F$4,$V102-4,0)))</f>
        <v>CFSI</v>
      </c>
      <c r="H102" s="251">
        <f ca="1">IF(ISERROR($V102),"",OFFSET('Smelter Look-up'!$G$4,$V102-4,0))</f>
        <v>0</v>
      </c>
      <c r="I102" s="252" t="s">
        <v>2355</v>
      </c>
      <c r="J102" s="252" t="s">
        <v>15100</v>
      </c>
      <c r="K102" s="254"/>
      <c r="L102" s="254"/>
      <c r="M102" s="254"/>
      <c r="N102" s="254" t="s">
        <v>15590</v>
      </c>
      <c r="O102" s="254" t="s">
        <v>15591</v>
      </c>
      <c r="P102" s="253"/>
      <c r="Q102" s="255" t="s">
        <v>15458</v>
      </c>
      <c r="R102" s="250" t="str">
        <f ca="1">IF(ISERROR($V102),"",OFFSET('Smelter Look-up'!$C$4,$V102-4,0)&amp;"")</f>
        <v>Kyrgyzaltyn JSC</v>
      </c>
      <c r="S102" s="264" t="str">
        <f t="shared" ca="1" si="4"/>
        <v>KG</v>
      </c>
      <c r="T102" s="264" t="str">
        <f ca="1">IF(B102="","",IF(ISERROR(MATCH($J102,SorP!$B$1:$B$6230,0)),"",INDIRECT("'SorP'!$A$"&amp;MATCH($J102,SorP!$B$1:$B$6230,0))))</f>
        <v>KG-C</v>
      </c>
      <c r="U102" s="299"/>
      <c r="V102" s="300">
        <f>IF(C102="",NA(),MATCH($B102&amp;$C102,'Smelter Look-up'!$J:$J,0))</f>
        <v>120</v>
      </c>
      <c r="W102" s="301"/>
      <c r="X102" s="301">
        <f t="shared" si="5"/>
        <v>0</v>
      </c>
      <c r="Y102" s="301"/>
      <c r="Z102" s="301"/>
      <c r="AB102" s="303" t="str">
        <f t="shared" si="6"/>
        <v>GoldKyrgyzaltyn JSC</v>
      </c>
    </row>
    <row r="103" spans="1:28" s="302" customFormat="1" ht="318.75">
      <c r="A103" s="249"/>
      <c r="B103" s="250" t="s">
        <v>1654</v>
      </c>
      <c r="C103" s="256" t="s">
        <v>3160</v>
      </c>
      <c r="D103" s="250" t="s">
        <v>3160</v>
      </c>
      <c r="E103" s="250" t="s">
        <v>1630</v>
      </c>
      <c r="F103" s="250" t="str">
        <f ca="1">IF(ISERROR($V103),"",OFFSET('Smelter Look-up'!$E$4,$V103-4,0))</f>
        <v>CID000981</v>
      </c>
      <c r="G103" s="250" t="str">
        <f ca="1">IF(C103=$X$4,"Enter smelter details", IF(ISERROR($V103),"",OFFSET('Smelter Look-up'!$F$4,$V103-4,0)))</f>
        <v>CFSI</v>
      </c>
      <c r="H103" s="251">
        <f ca="1">IF(ISERROR($V103),"",OFFSET('Smelter Look-up'!$G$4,$V103-4,0))</f>
        <v>0</v>
      </c>
      <c r="I103" s="252" t="s">
        <v>2353</v>
      </c>
      <c r="J103" s="252" t="s">
        <v>2320</v>
      </c>
      <c r="K103" s="254"/>
      <c r="L103" s="254"/>
      <c r="M103" s="254"/>
      <c r="N103" s="254" t="s">
        <v>15592</v>
      </c>
      <c r="O103" s="254" t="s">
        <v>15593</v>
      </c>
      <c r="P103" s="253"/>
      <c r="Q103" s="255" t="s">
        <v>15458</v>
      </c>
      <c r="R103" s="250" t="str">
        <f ca="1">IF(ISERROR($V103),"",OFFSET('Smelter Look-up'!$C$4,$V103-4,0)&amp;"")</f>
        <v>Kojima Chemicals Co., Ltd.</v>
      </c>
      <c r="S103" s="264" t="str">
        <f t="shared" ca="1" si="4"/>
        <v>JP</v>
      </c>
      <c r="T103" s="264" t="str">
        <f ca="1">IF(B103="","",IF(ISERROR(MATCH($J103,SorP!$B$1:$B$6230,0)),"",INDIRECT("'SorP'!$A$"&amp;MATCH($J103,SorP!$B$1:$B$6230,0))))</f>
        <v>JP-11</v>
      </c>
      <c r="U103" s="299"/>
      <c r="V103" s="300">
        <f>IF(C103="",NA(),MATCH($B103&amp;$C103,'Smelter Look-up'!$J:$J,0))</f>
        <v>115</v>
      </c>
      <c r="W103" s="301"/>
      <c r="X103" s="301">
        <f t="shared" si="5"/>
        <v>0</v>
      </c>
      <c r="Y103" s="301"/>
      <c r="Z103" s="301"/>
      <c r="AB103" s="303" t="str">
        <f t="shared" si="6"/>
        <v>GoldKojima Chemicals Co., Ltd.</v>
      </c>
    </row>
    <row r="104" spans="1:28" s="302" customFormat="1" ht="408">
      <c r="A104" s="249"/>
      <c r="B104" s="250" t="s">
        <v>1654</v>
      </c>
      <c r="C104" s="256" t="s">
        <v>1083</v>
      </c>
      <c r="D104" s="250" t="s">
        <v>1083</v>
      </c>
      <c r="E104" s="250" t="s">
        <v>3832</v>
      </c>
      <c r="F104" s="250" t="str">
        <f ca="1">IF(ISERROR($V104),"",OFFSET('Smelter Look-up'!$E$4,$V104-4,0))</f>
        <v>CID000969</v>
      </c>
      <c r="G104" s="250" t="str">
        <f ca="1">IF(C104=$X$4,"Enter smelter details", IF(ISERROR($V104),"",OFFSET('Smelter Look-up'!$F$4,$V104-4,0)))</f>
        <v>CFSI</v>
      </c>
      <c r="H104" s="251">
        <f ca="1">IF(ISERROR($V104),"",OFFSET('Smelter Look-up'!$G$4,$V104-4,0))</f>
        <v>0</v>
      </c>
      <c r="I104" s="252" t="s">
        <v>2352</v>
      </c>
      <c r="J104" s="252" t="s">
        <v>2345</v>
      </c>
      <c r="K104" s="254"/>
      <c r="L104" s="254"/>
      <c r="M104" s="254"/>
      <c r="N104" s="254" t="s">
        <v>15594</v>
      </c>
      <c r="O104" s="254" t="s">
        <v>15595</v>
      </c>
      <c r="P104" s="253"/>
      <c r="Q104" s="255" t="s">
        <v>15458</v>
      </c>
      <c r="R104" s="250" t="str">
        <f ca="1">IF(ISERROR($V104),"",OFFSET('Smelter Look-up'!$C$4,$V104-4,0)&amp;"")</f>
        <v>Kennecott Utah Copper LLC</v>
      </c>
      <c r="S104" s="264" t="str">
        <f t="shared" ca="1" si="4"/>
        <v>US</v>
      </c>
      <c r="T104" s="264" t="str">
        <f ca="1">IF(B104="","",IF(ISERROR(MATCH($J104,SorP!$B$1:$B$6230,0)),"",INDIRECT("'SorP'!$A$"&amp;MATCH($J104,SorP!$B$1:$B$6230,0))))</f>
        <v>US-UT</v>
      </c>
      <c r="U104" s="299"/>
      <c r="V104" s="300">
        <f>IF(C104="",NA(),MATCH($B104&amp;$C104,'Smelter Look-up'!$J:$J,0))</f>
        <v>111</v>
      </c>
      <c r="W104" s="301"/>
      <c r="X104" s="301">
        <f t="shared" si="5"/>
        <v>0</v>
      </c>
      <c r="Y104" s="301"/>
      <c r="Z104" s="301"/>
      <c r="AB104" s="303" t="str">
        <f t="shared" si="6"/>
        <v>GoldKennecott Utah Copper LLC</v>
      </c>
    </row>
    <row r="105" spans="1:28" s="302" customFormat="1" ht="293.25">
      <c r="A105" s="249"/>
      <c r="B105" s="250" t="s">
        <v>1654</v>
      </c>
      <c r="C105" s="256" t="s">
        <v>2350</v>
      </c>
      <c r="D105" s="250" t="s">
        <v>2350</v>
      </c>
      <c r="E105" s="250" t="s">
        <v>1631</v>
      </c>
      <c r="F105" s="250" t="str">
        <f ca="1">IF(ISERROR($V105),"",OFFSET('Smelter Look-up'!$E$4,$V105-4,0))</f>
        <v>CID000957</v>
      </c>
      <c r="G105" s="250" t="str">
        <f ca="1">IF(C105=$X$4,"Enter smelter details", IF(ISERROR($V105),"",OFFSET('Smelter Look-up'!$F$4,$V105-4,0)))</f>
        <v>CFSI</v>
      </c>
      <c r="H105" s="251">
        <f ca="1">IF(ISERROR($V105),"",OFFSET('Smelter Look-up'!$G$4,$V105-4,0))</f>
        <v>0</v>
      </c>
      <c r="I105" s="252" t="s">
        <v>2351</v>
      </c>
      <c r="J105" s="252" t="s">
        <v>8682</v>
      </c>
      <c r="K105" s="254"/>
      <c r="L105" s="254"/>
      <c r="M105" s="254"/>
      <c r="N105" s="254" t="s">
        <v>15596</v>
      </c>
      <c r="O105" s="254" t="s">
        <v>15597</v>
      </c>
      <c r="P105" s="253"/>
      <c r="Q105" s="255" t="s">
        <v>15458</v>
      </c>
      <c r="R105" s="250" t="str">
        <f ca="1">IF(ISERROR($V105),"",OFFSET('Smelter Look-up'!$C$4,$V105-4,0)&amp;"")</f>
        <v>Kazzinc</v>
      </c>
      <c r="S105" s="264" t="str">
        <f t="shared" ca="1" si="4"/>
        <v>KZ</v>
      </c>
      <c r="T105" s="264" t="str">
        <f ca="1">IF(B105="","",IF(ISERROR(MATCH($J105,SorP!$B$1:$B$6230,0)),"",INDIRECT("'SorP'!$A$"&amp;MATCH($J105,SorP!$B$1:$B$6230,0))))</f>
        <v>KZ-KAR</v>
      </c>
      <c r="U105" s="299"/>
      <c r="V105" s="300">
        <f>IF(C105="",NA(),MATCH($B105&amp;$C105,'Smelter Look-up'!$J:$J,0))</f>
        <v>110</v>
      </c>
      <c r="W105" s="301"/>
      <c r="X105" s="301">
        <f t="shared" si="5"/>
        <v>0</v>
      </c>
      <c r="Y105" s="301"/>
      <c r="Z105" s="301"/>
      <c r="AB105" s="303" t="str">
        <f t="shared" si="6"/>
        <v>GoldKazzinc</v>
      </c>
    </row>
    <row r="106" spans="1:28" s="302" customFormat="1" ht="51">
      <c r="A106" s="249"/>
      <c r="B106" s="250" t="s">
        <v>1654</v>
      </c>
      <c r="C106" s="256" t="s">
        <v>3237</v>
      </c>
      <c r="D106" s="250" t="s">
        <v>3237</v>
      </c>
      <c r="E106" s="250" t="s">
        <v>1631</v>
      </c>
      <c r="F106" s="250" t="str">
        <f ca="1">IF(ISERROR($V106),"",OFFSET('Smelter Look-up'!$E$4,$V106-4,0))</f>
        <v>CID000956</v>
      </c>
      <c r="G106" s="250" t="str">
        <f ca="1">IF(C106=$X$4,"Enter smelter details", IF(ISERROR($V106),"",OFFSET('Smelter Look-up'!$F$4,$V106-4,0)))</f>
        <v>CFSI</v>
      </c>
      <c r="H106" s="251">
        <f ca="1">IF(ISERROR($V106),"",OFFSET('Smelter Look-up'!$G$4,$V106-4,0))</f>
        <v>0</v>
      </c>
      <c r="I106" s="252" t="s">
        <v>3239</v>
      </c>
      <c r="J106" s="252" t="s">
        <v>8682</v>
      </c>
      <c r="K106" s="254"/>
      <c r="L106" s="254"/>
      <c r="M106" s="254"/>
      <c r="N106" s="254"/>
      <c r="O106" s="254" t="s">
        <v>15461</v>
      </c>
      <c r="P106" s="253"/>
      <c r="Q106" s="255"/>
      <c r="R106" s="250" t="str">
        <f ca="1">IF(ISERROR($V106),"",OFFSET('Smelter Look-up'!$C$4,$V106-4,0)&amp;"")</f>
        <v>Kazakhmys Smelting LLC</v>
      </c>
      <c r="S106" s="264" t="str">
        <f t="shared" ca="1" si="4"/>
        <v>KZ</v>
      </c>
      <c r="T106" s="264" t="str">
        <f ca="1">IF(B106="","",IF(ISERROR(MATCH($J106,SorP!$B$1:$B$6230,0)),"",INDIRECT("'SorP'!$A$"&amp;MATCH($J106,SorP!$B$1:$B$6230,0))))</f>
        <v>KZ-KAR</v>
      </c>
      <c r="U106" s="299"/>
      <c r="V106" s="300">
        <f>IF(C106="",NA(),MATCH($B106&amp;$C106,'Smelter Look-up'!$J:$J,0))</f>
        <v>109</v>
      </c>
      <c r="W106" s="301"/>
      <c r="X106" s="301">
        <f t="shared" si="5"/>
        <v>0</v>
      </c>
      <c r="Y106" s="301"/>
      <c r="Z106" s="301"/>
      <c r="AB106" s="303" t="str">
        <f t="shared" si="6"/>
        <v>GoldKazakhmys Smelting LLC</v>
      </c>
    </row>
    <row r="107" spans="1:28" s="302" customFormat="1" ht="409.5">
      <c r="A107" s="249"/>
      <c r="B107" s="250" t="s">
        <v>1654</v>
      </c>
      <c r="C107" s="256" t="s">
        <v>64</v>
      </c>
      <c r="D107" s="250" t="s">
        <v>64</v>
      </c>
      <c r="E107" s="250" t="s">
        <v>1630</v>
      </c>
      <c r="F107" s="250" t="str">
        <f ca="1">IF(ISERROR($V107),"",OFFSET('Smelter Look-up'!$E$4,$V107-4,0))</f>
        <v>CID000937</v>
      </c>
      <c r="G107" s="250" t="str">
        <f ca="1">IF(C107=$X$4,"Enter smelter details", IF(ISERROR($V107),"",OFFSET('Smelter Look-up'!$F$4,$V107-4,0)))</f>
        <v>CFSI</v>
      </c>
      <c r="H107" s="251">
        <f ca="1">IF(ISERROR($V107),"",OFFSET('Smelter Look-up'!$G$4,$V107-4,0))</f>
        <v>0</v>
      </c>
      <c r="I107" s="252" t="s">
        <v>3716</v>
      </c>
      <c r="J107" s="252" t="s">
        <v>8277</v>
      </c>
      <c r="K107" s="254"/>
      <c r="L107" s="254"/>
      <c r="M107" s="254"/>
      <c r="N107" s="254" t="s">
        <v>15598</v>
      </c>
      <c r="O107" s="254" t="s">
        <v>15599</v>
      </c>
      <c r="P107" s="253"/>
      <c r="Q107" s="255" t="s">
        <v>15458</v>
      </c>
      <c r="R107" s="250" t="str">
        <f ca="1">IF(ISERROR($V107),"",OFFSET('Smelter Look-up'!$C$4,$V107-4,0)&amp;"")</f>
        <v>JX Nippon Mining &amp; Metals Co., Ltd.</v>
      </c>
      <c r="S107" s="264" t="str">
        <f t="shared" ca="1" si="4"/>
        <v>JP</v>
      </c>
      <c r="T107" s="264" t="str">
        <f ca="1">IF(B107="","",IF(ISERROR(MATCH($J107,SorP!$B$1:$B$6230,0)),"",INDIRECT("'SorP'!$A$"&amp;MATCH($J107,SorP!$B$1:$B$6230,0))))</f>
        <v>JP-44</v>
      </c>
      <c r="U107" s="299"/>
      <c r="V107" s="300">
        <f>IF(C107="",NA(),MATCH($B107&amp;$C107,'Smelter Look-up'!$J:$J,0))</f>
        <v>107</v>
      </c>
      <c r="W107" s="301"/>
      <c r="X107" s="301">
        <f t="shared" si="5"/>
        <v>0</v>
      </c>
      <c r="Y107" s="301"/>
      <c r="Z107" s="301"/>
      <c r="AB107" s="303" t="str">
        <f t="shared" si="6"/>
        <v>GoldJX Nippon Mining &amp; Metals Co., Ltd.</v>
      </c>
    </row>
    <row r="108" spans="1:28" s="302" customFormat="1" ht="306">
      <c r="A108" s="249"/>
      <c r="B108" s="250" t="s">
        <v>1654</v>
      </c>
      <c r="C108" s="256" t="s">
        <v>2005</v>
      </c>
      <c r="D108" s="250" t="s">
        <v>2005</v>
      </c>
      <c r="E108" s="250" t="s">
        <v>1341</v>
      </c>
      <c r="F108" s="250" t="str">
        <f ca="1">IF(ISERROR($V108),"",OFFSET('Smelter Look-up'!$E$4,$V108-4,0))</f>
        <v>CID000929</v>
      </c>
      <c r="G108" s="250" t="str">
        <f ca="1">IF(C108=$X$4,"Enter smelter details", IF(ISERROR($V108),"",OFFSET('Smelter Look-up'!$F$4,$V108-4,0)))</f>
        <v>CFSI</v>
      </c>
      <c r="H108" s="251">
        <f ca="1">IF(ISERROR($V108),"",OFFSET('Smelter Look-up'!$G$4,$V108-4,0))</f>
        <v>0</v>
      </c>
      <c r="I108" s="252" t="s">
        <v>2349</v>
      </c>
      <c r="J108" s="252" t="s">
        <v>11783</v>
      </c>
      <c r="K108" s="254"/>
      <c r="L108" s="254"/>
      <c r="M108" s="254"/>
      <c r="N108" s="254" t="s">
        <v>15600</v>
      </c>
      <c r="O108" s="254" t="s">
        <v>15601</v>
      </c>
      <c r="P108" s="253"/>
      <c r="Q108" s="255" t="s">
        <v>15458</v>
      </c>
      <c r="R108" s="250" t="str">
        <f ca="1">IF(ISERROR($V108),"",OFFSET('Smelter Look-up'!$C$4,$V108-4,0)&amp;"")</f>
        <v>JSC Uralelectromed</v>
      </c>
      <c r="S108" s="264" t="str">
        <f t="shared" ca="1" si="4"/>
        <v>RU</v>
      </c>
      <c r="T108" s="264" t="str">
        <f ca="1">IF(B108="","",IF(ISERROR(MATCH($J108,SorP!$B$1:$B$6230,0)),"",INDIRECT("'SorP'!$A$"&amp;MATCH($J108,SorP!$B$1:$B$6230,0))))</f>
        <v>RU-SVE</v>
      </c>
      <c r="U108" s="299"/>
      <c r="V108" s="300">
        <f>IF(C108="",NA(),MATCH($B108&amp;$C108,'Smelter Look-up'!$J:$J,0))</f>
        <v>106</v>
      </c>
      <c r="W108" s="301"/>
      <c r="X108" s="301">
        <f t="shared" si="5"/>
        <v>0</v>
      </c>
      <c r="Y108" s="301"/>
      <c r="Z108" s="301"/>
      <c r="AB108" s="303" t="str">
        <f t="shared" si="6"/>
        <v>GoldJSC Uralelectromed</v>
      </c>
    </row>
    <row r="109" spans="1:28" s="302" customFormat="1" ht="293.25">
      <c r="A109" s="249"/>
      <c r="B109" s="250" t="s">
        <v>1654</v>
      </c>
      <c r="C109" s="256" t="s">
        <v>1369</v>
      </c>
      <c r="D109" s="250" t="s">
        <v>1369</v>
      </c>
      <c r="E109" s="250" t="s">
        <v>1341</v>
      </c>
      <c r="F109" s="250" t="str">
        <f ca="1">IF(ISERROR($V109),"",OFFSET('Smelter Look-up'!$E$4,$V109-4,0))</f>
        <v>CID000927</v>
      </c>
      <c r="G109" s="250" t="str">
        <f ca="1">IF(C109=$X$4,"Enter smelter details", IF(ISERROR($V109),"",OFFSET('Smelter Look-up'!$F$4,$V109-4,0)))</f>
        <v>CFSI</v>
      </c>
      <c r="H109" s="251">
        <f ca="1">IF(ISERROR($V109),"",OFFSET('Smelter Look-up'!$G$4,$V109-4,0))</f>
        <v>0</v>
      </c>
      <c r="I109" s="252" t="s">
        <v>2349</v>
      </c>
      <c r="J109" s="252" t="s">
        <v>11783</v>
      </c>
      <c r="K109" s="254"/>
      <c r="L109" s="254"/>
      <c r="M109" s="254"/>
      <c r="N109" s="254" t="s">
        <v>15602</v>
      </c>
      <c r="O109" s="254" t="s">
        <v>15603</v>
      </c>
      <c r="P109" s="253"/>
      <c r="Q109" s="255" t="s">
        <v>15458</v>
      </c>
      <c r="R109" s="250" t="str">
        <f ca="1">IF(ISERROR($V109),"",OFFSET('Smelter Look-up'!$C$4,$V109-4,0)&amp;"")</f>
        <v>JSC Ekaterinburg Non-Ferrous Metal Processing Plant</v>
      </c>
      <c r="S109" s="264" t="str">
        <f t="shared" ca="1" si="4"/>
        <v>RU</v>
      </c>
      <c r="T109" s="264" t="str">
        <f ca="1">IF(B109="","",IF(ISERROR(MATCH($J109,SorP!$B$1:$B$6230,0)),"",INDIRECT("'SorP'!$A$"&amp;MATCH($J109,SorP!$B$1:$B$6230,0))))</f>
        <v>RU-SVE</v>
      </c>
      <c r="U109" s="299"/>
      <c r="V109" s="300">
        <f>IF(C109="",NA(),MATCH($B109&amp;$C109,'Smelter Look-up'!$J:$J,0))</f>
        <v>105</v>
      </c>
      <c r="W109" s="301"/>
      <c r="X109" s="301">
        <f t="shared" si="5"/>
        <v>0</v>
      </c>
      <c r="Y109" s="301"/>
      <c r="Z109" s="301"/>
      <c r="AB109" s="303" t="str">
        <f t="shared" si="6"/>
        <v>GoldJSC Ekaterinburg Non-Ferrous Metal Processing Plant</v>
      </c>
    </row>
    <row r="110" spans="1:28" s="302" customFormat="1" ht="280.5">
      <c r="A110" s="249"/>
      <c r="B110" s="250" t="s">
        <v>1654</v>
      </c>
      <c r="C110" s="256" t="s">
        <v>3592</v>
      </c>
      <c r="D110" s="250" t="s">
        <v>3592</v>
      </c>
      <c r="E110" s="250" t="s">
        <v>1618</v>
      </c>
      <c r="F110" s="250" t="str">
        <f ca="1">IF(ISERROR($V110),"",OFFSET('Smelter Look-up'!$E$4,$V110-4,0))</f>
        <v>CID000924</v>
      </c>
      <c r="G110" s="250" t="str">
        <f ca="1">IF(C110=$X$4,"Enter smelter details", IF(ISERROR($V110),"",OFFSET('Smelter Look-up'!$F$4,$V110-4,0)))</f>
        <v>CFSI</v>
      </c>
      <c r="H110" s="251">
        <f ca="1">IF(ISERROR($V110),"",OFFSET('Smelter Look-up'!$G$4,$V110-4,0))</f>
        <v>0</v>
      </c>
      <c r="I110" s="252" t="s">
        <v>2347</v>
      </c>
      <c r="J110" s="252" t="s">
        <v>2348</v>
      </c>
      <c r="K110" s="254"/>
      <c r="L110" s="254"/>
      <c r="M110" s="254"/>
      <c r="N110" s="254" t="s">
        <v>15604</v>
      </c>
      <c r="O110" s="254" t="s">
        <v>15605</v>
      </c>
      <c r="P110" s="253"/>
      <c r="Q110" s="255" t="s">
        <v>15458</v>
      </c>
      <c r="R110" s="250" t="str">
        <f ca="1">IF(ISERROR($V110),"",OFFSET('Smelter Look-up'!$C$4,$V110-4,0)&amp;"")</f>
        <v>Asahi Refining Canada Ltd.</v>
      </c>
      <c r="S110" s="264" t="str">
        <f t="shared" ca="1" si="4"/>
        <v>CA</v>
      </c>
      <c r="T110" s="264" t="str">
        <f ca="1">IF(B110="","",IF(ISERROR(MATCH($J110,SorP!$B$1:$B$6230,0)),"",INDIRECT("'SorP'!$A$"&amp;MATCH($J110,SorP!$B$1:$B$6230,0))))</f>
        <v>CA-ON</v>
      </c>
      <c r="U110" s="299"/>
      <c r="V110" s="300">
        <f>IF(C110="",NA(),MATCH($B110&amp;$C110,'Smelter Look-up'!$J:$J,0))</f>
        <v>24</v>
      </c>
      <c r="W110" s="301"/>
      <c r="X110" s="301">
        <f t="shared" si="5"/>
        <v>0</v>
      </c>
      <c r="Y110" s="301"/>
      <c r="Z110" s="301"/>
      <c r="AB110" s="303" t="str">
        <f t="shared" si="6"/>
        <v>GoldAsahi Refining Canada Ltd.</v>
      </c>
    </row>
    <row r="111" spans="1:28" s="302" customFormat="1" ht="331.5">
      <c r="A111" s="249"/>
      <c r="B111" s="250" t="s">
        <v>1654</v>
      </c>
      <c r="C111" s="256" t="s">
        <v>3248</v>
      </c>
      <c r="D111" s="250" t="s">
        <v>3248</v>
      </c>
      <c r="E111" s="250" t="s">
        <v>3832</v>
      </c>
      <c r="F111" s="250" t="str">
        <f ca="1">IF(ISERROR($V111),"",OFFSET('Smelter Look-up'!$E$4,$V111-4,0))</f>
        <v>CID000920</v>
      </c>
      <c r="G111" s="250" t="str">
        <f ca="1">IF(C111=$X$4,"Enter smelter details", IF(ISERROR($V111),"",OFFSET('Smelter Look-up'!$F$4,$V111-4,0)))</f>
        <v>CFSI</v>
      </c>
      <c r="H111" s="251">
        <f ca="1">IF(ISERROR($V111),"",OFFSET('Smelter Look-up'!$G$4,$V111-4,0))</f>
        <v>0</v>
      </c>
      <c r="I111" s="252" t="s">
        <v>2344</v>
      </c>
      <c r="J111" s="252" t="s">
        <v>2345</v>
      </c>
      <c r="K111" s="254"/>
      <c r="L111" s="254"/>
      <c r="M111" s="254"/>
      <c r="N111" s="254" t="s">
        <v>15606</v>
      </c>
      <c r="O111" s="254" t="s">
        <v>15607</v>
      </c>
      <c r="P111" s="253"/>
      <c r="Q111" s="255" t="s">
        <v>15458</v>
      </c>
      <c r="R111" s="250" t="str">
        <f ca="1">IF(ISERROR($V111),"",OFFSET('Smelter Look-up'!$C$4,$V111-4,0)&amp;"")</f>
        <v>Asahi Refining USA Inc.</v>
      </c>
      <c r="S111" s="264" t="str">
        <f t="shared" ca="1" si="4"/>
        <v>US</v>
      </c>
      <c r="T111" s="264" t="str">
        <f ca="1">IF(B111="","",IF(ISERROR(MATCH($J111,SorP!$B$1:$B$6230,0)),"",INDIRECT("'SorP'!$A$"&amp;MATCH($J111,SorP!$B$1:$B$6230,0))))</f>
        <v>US-UT</v>
      </c>
      <c r="U111" s="299"/>
      <c r="V111" s="300">
        <f>IF(C111="",NA(),MATCH($B111&amp;$C111,'Smelter Look-up'!$J:$J,0))</f>
        <v>25</v>
      </c>
      <c r="W111" s="301"/>
      <c r="X111" s="301">
        <f t="shared" si="5"/>
        <v>0</v>
      </c>
      <c r="Y111" s="301"/>
      <c r="Z111" s="301"/>
      <c r="AB111" s="303" t="str">
        <f t="shared" si="6"/>
        <v>GoldAsahi Refining USA Inc.</v>
      </c>
    </row>
    <row r="112" spans="1:28" s="302" customFormat="1" ht="318.75">
      <c r="A112" s="249"/>
      <c r="B112" s="250" t="s">
        <v>1654</v>
      </c>
      <c r="C112" s="256" t="s">
        <v>3607</v>
      </c>
      <c r="D112" s="250" t="s">
        <v>3607</v>
      </c>
      <c r="E112" s="250" t="s">
        <v>1621</v>
      </c>
      <c r="F112" s="250" t="str">
        <f ca="1">IF(ISERROR($V112),"",OFFSET('Smelter Look-up'!$E$4,$V112-4,0))</f>
        <v>CID000855</v>
      </c>
      <c r="G112" s="250" t="str">
        <f ca="1">IF(C112=$X$4,"Enter smelter details", IF(ISERROR($V112),"",OFFSET('Smelter Look-up'!$F$4,$V112-4,0)))</f>
        <v>CFSI</v>
      </c>
      <c r="H112" s="251">
        <f ca="1">IF(ISERROR($V112),"",OFFSET('Smelter Look-up'!$G$4,$V112-4,0))</f>
        <v>0</v>
      </c>
      <c r="I112" s="252" t="s">
        <v>2341</v>
      </c>
      <c r="J112" s="252" t="s">
        <v>2342</v>
      </c>
      <c r="K112" s="254"/>
      <c r="L112" s="254"/>
      <c r="M112" s="254"/>
      <c r="N112" s="254" t="s">
        <v>15608</v>
      </c>
      <c r="O112" s="254" t="s">
        <v>15609</v>
      </c>
      <c r="P112" s="253"/>
      <c r="Q112" s="255" t="s">
        <v>15458</v>
      </c>
      <c r="R112" s="250" t="str">
        <f ca="1">IF(ISERROR($V112),"",OFFSET('Smelter Look-up'!$C$4,$V112-4,0)&amp;"")</f>
        <v>Jiangxi Copper Co., Ltd.</v>
      </c>
      <c r="S112" s="264" t="str">
        <f t="shared" ca="1" si="4"/>
        <v>CN</v>
      </c>
      <c r="T112" s="264" t="str">
        <f ca="1">IF(B112="","",IF(ISERROR(MATCH($J112,SorP!$B$1:$B$6230,0)),"",INDIRECT("'SorP'!$A$"&amp;MATCH($J112,SorP!$B$1:$B$6230,0))))</f>
        <v>CN-36</v>
      </c>
      <c r="U112" s="299"/>
      <c r="V112" s="300">
        <f>IF(C112="",NA(),MATCH($B112&amp;$C112,'Smelter Look-up'!$J:$J,0))</f>
        <v>100</v>
      </c>
      <c r="W112" s="301"/>
      <c r="X112" s="301">
        <f t="shared" si="5"/>
        <v>0</v>
      </c>
      <c r="Y112" s="301"/>
      <c r="Z112" s="301"/>
      <c r="AB112" s="303" t="str">
        <f t="shared" si="6"/>
        <v>GoldJiangxi Copper Co., Ltd.</v>
      </c>
    </row>
    <row r="113" spans="1:28" s="302" customFormat="1" ht="293.25">
      <c r="A113" s="249"/>
      <c r="B113" s="250" t="s">
        <v>1654</v>
      </c>
      <c r="C113" s="256" t="s">
        <v>1368</v>
      </c>
      <c r="D113" s="250" t="s">
        <v>1368</v>
      </c>
      <c r="E113" s="250" t="s">
        <v>1630</v>
      </c>
      <c r="F113" s="250" t="str">
        <f ca="1">IF(ISERROR($V113),"",OFFSET('Smelter Look-up'!$E$4,$V113-4,0))</f>
        <v>CID000823</v>
      </c>
      <c r="G113" s="250" t="str">
        <f ca="1">IF(C113=$X$4,"Enter smelter details", IF(ISERROR($V113),"",OFFSET('Smelter Look-up'!$F$4,$V113-4,0)))</f>
        <v>CFSI</v>
      </c>
      <c r="H113" s="251">
        <f ca="1">IF(ISERROR($V113),"",OFFSET('Smelter Look-up'!$G$4,$V113-4,0))</f>
        <v>0</v>
      </c>
      <c r="I113" s="252" t="s">
        <v>2340</v>
      </c>
      <c r="J113" s="252" t="s">
        <v>2340</v>
      </c>
      <c r="K113" s="254"/>
      <c r="L113" s="254"/>
      <c r="M113" s="254"/>
      <c r="N113" s="254" t="s">
        <v>15610</v>
      </c>
      <c r="O113" s="254" t="s">
        <v>15611</v>
      </c>
      <c r="P113" s="253"/>
      <c r="Q113" s="255" t="s">
        <v>15458</v>
      </c>
      <c r="R113" s="250" t="str">
        <f ca="1">IF(ISERROR($V113),"",OFFSET('Smelter Look-up'!$C$4,$V113-4,0)&amp;"")</f>
        <v>Japan Mint</v>
      </c>
      <c r="S113" s="264" t="str">
        <f t="shared" ca="1" si="4"/>
        <v>JP</v>
      </c>
      <c r="T113" s="264" t="str">
        <f ca="1">IF(B113="","",IF(ISERROR(MATCH($J113,SorP!$B$1:$B$6230,0)),"",INDIRECT("'SorP'!$A$"&amp;MATCH($J113,SorP!$B$1:$B$6230,0))))</f>
        <v>JP-27</v>
      </c>
      <c r="U113" s="299"/>
      <c r="V113" s="300">
        <f>IF(C113="",NA(),MATCH($B113&amp;$C113,'Smelter Look-up'!$J:$J,0))</f>
        <v>98</v>
      </c>
      <c r="W113" s="301"/>
      <c r="X113" s="301">
        <f t="shared" si="5"/>
        <v>0</v>
      </c>
      <c r="Y113" s="301"/>
      <c r="Z113" s="301"/>
      <c r="AB113" s="303" t="str">
        <f t="shared" si="6"/>
        <v>GoldJapan Mint</v>
      </c>
    </row>
    <row r="114" spans="1:28" s="302" customFormat="1" ht="331.5">
      <c r="A114" s="249"/>
      <c r="B114" s="250" t="s">
        <v>1654</v>
      </c>
      <c r="C114" s="256" t="s">
        <v>1782</v>
      </c>
      <c r="D114" s="250" t="s">
        <v>1782</v>
      </c>
      <c r="E114" s="250" t="s">
        <v>1347</v>
      </c>
      <c r="F114" s="250" t="str">
        <f ca="1">IF(ISERROR($V114),"",OFFSET('Smelter Look-up'!$E$4,$V114-4,0))</f>
        <v>CID000814</v>
      </c>
      <c r="G114" s="250" t="str">
        <f ca="1">IF(C114=$X$4,"Enter smelter details", IF(ISERROR($V114),"",OFFSET('Smelter Look-up'!$F$4,$V114-4,0)))</f>
        <v>CFSI</v>
      </c>
      <c r="H114" s="251">
        <f ca="1">IF(ISERROR($V114),"",OFFSET('Smelter Look-up'!$G$4,$V114-4,0))</f>
        <v>0</v>
      </c>
      <c r="I114" s="252" t="s">
        <v>2339</v>
      </c>
      <c r="J114" s="252" t="s">
        <v>13111</v>
      </c>
      <c r="K114" s="254"/>
      <c r="L114" s="254"/>
      <c r="M114" s="254"/>
      <c r="N114" s="254" t="s">
        <v>15612</v>
      </c>
      <c r="O114" s="254" t="s">
        <v>15613</v>
      </c>
      <c r="P114" s="253"/>
      <c r="Q114" s="255" t="s">
        <v>15458</v>
      </c>
      <c r="R114" s="250" t="str">
        <f ca="1">IF(ISERROR($V114),"",OFFSET('Smelter Look-up'!$C$4,$V114-4,0)&amp;"")</f>
        <v>Istanbul Gold Refinery</v>
      </c>
      <c r="S114" s="264" t="str">
        <f t="shared" ca="1" si="4"/>
        <v>TR</v>
      </c>
      <c r="T114" s="264" t="str">
        <f ca="1">IF(B114="","",IF(ISERROR(MATCH($J114,SorP!$B$1:$B$6230,0)),"",INDIRECT("'SorP'!$A$"&amp;MATCH($J114,SorP!$B$1:$B$6230,0))))</f>
        <v>TR-34</v>
      </c>
      <c r="U114" s="299"/>
      <c r="V114" s="300">
        <f>IF(C114="",NA(),MATCH($B114&amp;$C114,'Smelter Look-up'!$J:$J,0))</f>
        <v>96</v>
      </c>
      <c r="W114" s="301"/>
      <c r="X114" s="301">
        <f t="shared" si="5"/>
        <v>0</v>
      </c>
      <c r="Y114" s="301"/>
      <c r="Z114" s="301"/>
      <c r="AB114" s="303" t="str">
        <f t="shared" si="6"/>
        <v>GoldIstanbul Gold Refinery</v>
      </c>
    </row>
    <row r="115" spans="1:28" s="302" customFormat="1" ht="382.5">
      <c r="A115" s="249"/>
      <c r="B115" s="250" t="s">
        <v>1654</v>
      </c>
      <c r="C115" s="256" t="s">
        <v>1775</v>
      </c>
      <c r="D115" s="250" t="s">
        <v>1775</v>
      </c>
      <c r="E115" s="250" t="s">
        <v>1630</v>
      </c>
      <c r="F115" s="250" t="str">
        <f ca="1">IF(ISERROR($V115),"",OFFSET('Smelter Look-up'!$E$4,$V115-4,0))</f>
        <v>CID000807</v>
      </c>
      <c r="G115" s="250" t="str">
        <f ca="1">IF(C115=$X$4,"Enter smelter details", IF(ISERROR($V115),"",OFFSET('Smelter Look-up'!$F$4,$V115-4,0)))</f>
        <v>CFSI</v>
      </c>
      <c r="H115" s="251">
        <f ca="1">IF(ISERROR($V115),"",OFFSET('Smelter Look-up'!$G$4,$V115-4,0))</f>
        <v>0</v>
      </c>
      <c r="I115" s="252" t="s">
        <v>2338</v>
      </c>
      <c r="J115" s="252" t="s">
        <v>2320</v>
      </c>
      <c r="K115" s="254"/>
      <c r="L115" s="254"/>
      <c r="M115" s="254"/>
      <c r="N115" s="254" t="s">
        <v>15614</v>
      </c>
      <c r="O115" s="254" t="s">
        <v>15615</v>
      </c>
      <c r="P115" s="253"/>
      <c r="Q115" s="255" t="s">
        <v>15458</v>
      </c>
      <c r="R115" s="250" t="str">
        <f ca="1">IF(ISERROR($V115),"",OFFSET('Smelter Look-up'!$C$4,$V115-4,0)&amp;"")</f>
        <v>Ishifuku Metal Industry Co., Ltd.</v>
      </c>
      <c r="S115" s="264" t="str">
        <f t="shared" ca="1" si="4"/>
        <v>JP</v>
      </c>
      <c r="T115" s="264" t="str">
        <f ca="1">IF(B115="","",IF(ISERROR(MATCH($J115,SorP!$B$1:$B$6230,0)),"",INDIRECT("'SorP'!$A$"&amp;MATCH($J115,SorP!$B$1:$B$6230,0))))</f>
        <v>JP-11</v>
      </c>
      <c r="U115" s="299"/>
      <c r="V115" s="300">
        <f>IF(C115="",NA(),MATCH($B115&amp;$C115,'Smelter Look-up'!$J:$J,0))</f>
        <v>95</v>
      </c>
      <c r="W115" s="301"/>
      <c r="X115" s="301">
        <f t="shared" si="5"/>
        <v>0</v>
      </c>
      <c r="Y115" s="301"/>
      <c r="Z115" s="301"/>
      <c r="AB115" s="303" t="str">
        <f t="shared" si="6"/>
        <v>GoldIshifuku Metal Industry Co., Ltd.</v>
      </c>
    </row>
    <row r="116" spans="1:28" s="302" customFormat="1" ht="267.75">
      <c r="A116" s="249"/>
      <c r="B116" s="250" t="s">
        <v>1654</v>
      </c>
      <c r="C116" s="256" t="s">
        <v>3606</v>
      </c>
      <c r="D116" s="250" t="s">
        <v>3606</v>
      </c>
      <c r="E116" s="250" t="s">
        <v>1621</v>
      </c>
      <c r="F116" s="250" t="str">
        <f ca="1">IF(ISERROR($V116),"",OFFSET('Smelter Look-up'!$E$4,$V116-4,0))</f>
        <v>CID000801</v>
      </c>
      <c r="G116" s="250" t="str">
        <f ca="1">IF(C116=$X$4,"Enter smelter details", IF(ISERROR($V116),"",OFFSET('Smelter Look-up'!$F$4,$V116-4,0)))</f>
        <v>CFSI</v>
      </c>
      <c r="H116" s="251">
        <f ca="1">IF(ISERROR($V116),"",OFFSET('Smelter Look-up'!$G$4,$V116-4,0))</f>
        <v>0</v>
      </c>
      <c r="I116" s="252" t="s">
        <v>2337</v>
      </c>
      <c r="J116" s="252" t="s">
        <v>5360</v>
      </c>
      <c r="K116" s="254"/>
      <c r="L116" s="254"/>
      <c r="M116" s="254"/>
      <c r="N116" s="254" t="s">
        <v>15616</v>
      </c>
      <c r="O116" s="254" t="s">
        <v>15617</v>
      </c>
      <c r="P116" s="253"/>
      <c r="Q116" s="255" t="s">
        <v>15458</v>
      </c>
      <c r="R116" s="250" t="str">
        <f ca="1">IF(ISERROR($V116),"",OFFSET('Smelter Look-up'!$C$4,$V116-4,0)&amp;"")</f>
        <v>Inner Mongolia Qiankun Gold and Silver Refinery Share Co., Ltd.</v>
      </c>
      <c r="S116" s="264" t="str">
        <f t="shared" ca="1" si="4"/>
        <v>CN</v>
      </c>
      <c r="T116" s="264" t="str">
        <f ca="1">IF(B116="","",IF(ISERROR(MATCH($J116,SorP!$B$1:$B$6230,0)),"",INDIRECT("'SorP'!$A$"&amp;MATCH($J116,SorP!$B$1:$B$6230,0))))</f>
        <v>CN-15</v>
      </c>
      <c r="U116" s="299"/>
      <c r="V116" s="300">
        <f>IF(C116="",NA(),MATCH($B116&amp;$C116,'Smelter Look-up'!$J:$J,0))</f>
        <v>94</v>
      </c>
      <c r="W116" s="301"/>
      <c r="X116" s="301">
        <f t="shared" si="5"/>
        <v>0</v>
      </c>
      <c r="Y116" s="301"/>
      <c r="Z116" s="301"/>
      <c r="AB116" s="303" t="str">
        <f t="shared" si="6"/>
        <v>GoldInner Mongolia Qiankun Gold and Silver Refinery Share Co., Ltd.</v>
      </c>
    </row>
    <row r="117" spans="1:28" s="302" customFormat="1" ht="51">
      <c r="A117" s="249"/>
      <c r="B117" s="250" t="s">
        <v>1654</v>
      </c>
      <c r="C117" s="256" t="s">
        <v>15618</v>
      </c>
      <c r="D117" s="250" t="s">
        <v>15618</v>
      </c>
      <c r="E117" s="250" t="s">
        <v>1633</v>
      </c>
      <c r="F117" s="250" t="str">
        <f ca="1">IF(ISERROR($V117),"",OFFSET('Smelter Look-up'!$E$4,$V117-4,0))</f>
        <v>CID000778</v>
      </c>
      <c r="G117" s="250" t="str">
        <f ca="1">IF(C117=$X$4,"Enter smelter details", IF(ISERROR($V117),"",OFFSET('Smelter Look-up'!$F$4,$V117-4,0)))</f>
        <v>CFSI</v>
      </c>
      <c r="H117" s="251">
        <f ca="1">IF(ISERROR($V117),"",OFFSET('Smelter Look-up'!$G$4,$V117-4,0))</f>
        <v>0</v>
      </c>
      <c r="I117" s="252" t="s">
        <v>2336</v>
      </c>
      <c r="J117" s="252" t="s">
        <v>15111</v>
      </c>
      <c r="K117" s="254"/>
      <c r="L117" s="254"/>
      <c r="M117" s="254"/>
      <c r="N117" s="254" t="s">
        <v>15619</v>
      </c>
      <c r="O117" s="254" t="s">
        <v>15620</v>
      </c>
      <c r="P117" s="253"/>
      <c r="Q117" s="255"/>
      <c r="R117" s="250" t="str">
        <f ca="1">IF(ISERROR($V117),"",OFFSET('Smelter Look-up'!$C$4,$V117-4,0)&amp;"")</f>
        <v>HwaSeong CJ CO., LTD.</v>
      </c>
      <c r="S117" s="264" t="str">
        <f t="shared" ca="1" si="4"/>
        <v>KR</v>
      </c>
      <c r="T117" s="264" t="str">
        <f ca="1">IF(B117="","",IF(ISERROR(MATCH($J117,SorP!$B$1:$B$6230,0)),"",INDIRECT("'SorP'!$A$"&amp;MATCH($J117,SorP!$B$1:$B$6230,0))))</f>
        <v>KR-41</v>
      </c>
      <c r="U117" s="299"/>
      <c r="V117" s="300">
        <f>IF(C117="",NA(),MATCH($B117&amp;$C117,'Smelter Look-up'!$J:$J,0))</f>
        <v>93</v>
      </c>
      <c r="W117" s="301"/>
      <c r="X117" s="301">
        <f t="shared" si="5"/>
        <v>0</v>
      </c>
      <c r="Y117" s="301"/>
      <c r="Z117" s="301"/>
      <c r="AB117" s="303" t="str">
        <f t="shared" si="6"/>
        <v>GoldHwaSeong CJ Co., Ltd.</v>
      </c>
    </row>
    <row r="118" spans="1:28" s="302" customFormat="1" ht="89.25">
      <c r="A118" s="249"/>
      <c r="B118" s="250" t="s">
        <v>1654</v>
      </c>
      <c r="C118" s="256" t="s">
        <v>3266</v>
      </c>
      <c r="D118" s="250" t="s">
        <v>3266</v>
      </c>
      <c r="E118" s="250" t="s">
        <v>1621</v>
      </c>
      <c r="F118" s="250" t="str">
        <f ca="1">IF(ISERROR($V118),"",OFFSET('Smelter Look-up'!$E$4,$V118-4,0))</f>
        <v>CID000767</v>
      </c>
      <c r="G118" s="250" t="str">
        <f ca="1">IF(C118=$X$4,"Enter smelter details", IF(ISERROR($V118),"",OFFSET('Smelter Look-up'!$F$4,$V118-4,0)))</f>
        <v>CFSI</v>
      </c>
      <c r="H118" s="251">
        <f ca="1">IF(ISERROR($V118),"",OFFSET('Smelter Look-up'!$G$4,$V118-4,0))</f>
        <v>0</v>
      </c>
      <c r="I118" s="252" t="s">
        <v>3143</v>
      </c>
      <c r="J118" s="252" t="s">
        <v>2327</v>
      </c>
      <c r="K118" s="254"/>
      <c r="L118" s="254"/>
      <c r="M118" s="254"/>
      <c r="N118" s="254" t="s">
        <v>15621</v>
      </c>
      <c r="O118" s="254" t="s">
        <v>15622</v>
      </c>
      <c r="P118" s="253"/>
      <c r="Q118" s="255"/>
      <c r="R118" s="250" t="str">
        <f ca="1">IF(ISERROR($V118),"",OFFSET('Smelter Look-up'!$C$4,$V118-4,0)&amp;"")</f>
        <v>Hunan Chenzhou Mining Co., Ltd.</v>
      </c>
      <c r="S118" s="264" t="str">
        <f t="shared" ca="1" si="4"/>
        <v>CN</v>
      </c>
      <c r="T118" s="264" t="str">
        <f ca="1">IF(B118="","",IF(ISERROR(MATCH($J118,SorP!$B$1:$B$6230,0)),"",INDIRECT("'SorP'!$A$"&amp;MATCH($J118,SorP!$B$1:$B$6230,0))))</f>
        <v>CN-43</v>
      </c>
      <c r="U118" s="299"/>
      <c r="V118" s="300">
        <f>IF(C118="",NA(),MATCH($B118&amp;$C118,'Smelter Look-up'!$J:$J,0))</f>
        <v>90</v>
      </c>
      <c r="W118" s="301"/>
      <c r="X118" s="301">
        <f t="shared" si="5"/>
        <v>0</v>
      </c>
      <c r="Y118" s="301"/>
      <c r="Z118" s="301"/>
      <c r="AB118" s="303" t="str">
        <f t="shared" si="6"/>
        <v>GoldHunan Chenzhou Mining Co., Ltd.</v>
      </c>
    </row>
    <row r="119" spans="1:28" s="302" customFormat="1" ht="409.5">
      <c r="A119" s="249"/>
      <c r="B119" s="250" t="s">
        <v>1654</v>
      </c>
      <c r="C119" s="256" t="s">
        <v>1774</v>
      </c>
      <c r="D119" s="250" t="s">
        <v>1774</v>
      </c>
      <c r="E119" s="250" t="s">
        <v>1623</v>
      </c>
      <c r="F119" s="250" t="str">
        <f ca="1">IF(ISERROR($V119),"",OFFSET('Smelter Look-up'!$E$4,$V119-4,0))</f>
        <v>CID000711</v>
      </c>
      <c r="G119" s="250" t="str">
        <f ca="1">IF(C119=$X$4,"Enter smelter details", IF(ISERROR($V119),"",OFFSET('Smelter Look-up'!$F$4,$V119-4,0)))</f>
        <v>CFSI</v>
      </c>
      <c r="H119" s="251">
        <f ca="1">IF(ISERROR($V119),"",OFFSET('Smelter Look-up'!$G$4,$V119-4,0))</f>
        <v>0</v>
      </c>
      <c r="I119" s="252" t="s">
        <v>2333</v>
      </c>
      <c r="J119" s="252" t="s">
        <v>5784</v>
      </c>
      <c r="K119" s="254"/>
      <c r="L119" s="254"/>
      <c r="M119" s="254"/>
      <c r="N119" s="254" t="s">
        <v>15623</v>
      </c>
      <c r="O119" s="254" t="s">
        <v>15624</v>
      </c>
      <c r="P119" s="253"/>
      <c r="Q119" s="255" t="s">
        <v>15458</v>
      </c>
      <c r="R119" s="250" t="str">
        <f ca="1">IF(ISERROR($V119),"",OFFSET('Smelter Look-up'!$C$4,$V119-4,0)&amp;"")</f>
        <v>Heraeus Precious Metals GmbH &amp; Co. KG</v>
      </c>
      <c r="S119" s="264" t="str">
        <f t="shared" ca="1" si="4"/>
        <v>DE</v>
      </c>
      <c r="T119" s="264" t="str">
        <f ca="1">IF(B119="","",IF(ISERROR(MATCH($J119,SorP!$B$1:$B$6230,0)),"",INDIRECT("'SorP'!$A$"&amp;MATCH($J119,SorP!$B$1:$B$6230,0))))</f>
        <v>DE-HE</v>
      </c>
      <c r="U119" s="299"/>
      <c r="V119" s="300">
        <f>IF(C119="",NA(),MATCH($B119&amp;$C119,'Smelter Look-up'!$J:$J,0))</f>
        <v>89</v>
      </c>
      <c r="W119" s="301"/>
      <c r="X119" s="301">
        <f t="shared" si="5"/>
        <v>0</v>
      </c>
      <c r="Y119" s="301"/>
      <c r="Z119" s="301"/>
      <c r="AB119" s="303" t="str">
        <f t="shared" si="6"/>
        <v>GoldHeraeus Precious Metals GmbH &amp; Co. KG</v>
      </c>
    </row>
    <row r="120" spans="1:28" s="302" customFormat="1" ht="409.5">
      <c r="A120" s="249"/>
      <c r="B120" s="250" t="s">
        <v>1654</v>
      </c>
      <c r="C120" s="256" t="s">
        <v>3945</v>
      </c>
      <c r="D120" s="250" t="s">
        <v>3945</v>
      </c>
      <c r="E120" s="250" t="s">
        <v>1621</v>
      </c>
      <c r="F120" s="250" t="str">
        <f ca="1">IF(ISERROR($V120),"",OFFSET('Smelter Look-up'!$E$4,$V120-4,0))</f>
        <v>CID000707</v>
      </c>
      <c r="G120" s="250" t="str">
        <f ca="1">IF(C120=$X$4,"Enter smelter details", IF(ISERROR($V120),"",OFFSET('Smelter Look-up'!$F$4,$V120-4,0)))</f>
        <v>CFSI</v>
      </c>
      <c r="H120" s="251">
        <f ca="1">IF(ISERROR($V120),"",OFFSET('Smelter Look-up'!$G$4,$V120-4,0))</f>
        <v>0</v>
      </c>
      <c r="I120" s="252" t="s">
        <v>2331</v>
      </c>
      <c r="J120" s="252" t="s">
        <v>2332</v>
      </c>
      <c r="K120" s="254"/>
      <c r="L120" s="254"/>
      <c r="M120" s="254"/>
      <c r="N120" s="254" t="s">
        <v>15625</v>
      </c>
      <c r="O120" s="254" t="s">
        <v>15626</v>
      </c>
      <c r="P120" s="253"/>
      <c r="Q120" s="255" t="s">
        <v>15458</v>
      </c>
      <c r="R120" s="250" t="str">
        <f ca="1">IF(ISERROR($V120),"",OFFSET('Smelter Look-up'!$C$4,$V120-4,0)&amp;"")</f>
        <v>Heraeus Metals Hong Kong Ltd.</v>
      </c>
      <c r="S120" s="264" t="str">
        <f t="shared" ca="1" si="4"/>
        <v>CN</v>
      </c>
      <c r="T120" s="264" t="str">
        <f ca="1">IF(B120="","",IF(ISERROR(MATCH($J120,SorP!$B$1:$B$6230,0)),"",INDIRECT("'SorP'!$A$"&amp;MATCH($J120,SorP!$B$1:$B$6230,0))))</f>
        <v>CN-91</v>
      </c>
      <c r="U120" s="299"/>
      <c r="V120" s="300">
        <f>IF(C120="",NA(),MATCH($B120&amp;$C120,'Smelter Look-up'!$J:$J,0))</f>
        <v>88</v>
      </c>
      <c r="W120" s="301"/>
      <c r="X120" s="301">
        <f t="shared" si="5"/>
        <v>0</v>
      </c>
      <c r="Y120" s="301"/>
      <c r="Z120" s="301"/>
      <c r="AB120" s="303" t="str">
        <f t="shared" si="6"/>
        <v>GoldHeraeus Metals Hong Kong Ltd.</v>
      </c>
    </row>
    <row r="121" spans="1:28" s="302" customFormat="1" ht="408">
      <c r="A121" s="249"/>
      <c r="B121" s="250" t="s">
        <v>1654</v>
      </c>
      <c r="C121" s="256" t="s">
        <v>1530</v>
      </c>
      <c r="D121" s="250" t="s">
        <v>1530</v>
      </c>
      <c r="E121" s="250" t="s">
        <v>1623</v>
      </c>
      <c r="F121" s="250" t="str">
        <f ca="1">IF(ISERROR($V121),"",OFFSET('Smelter Look-up'!$E$4,$V121-4,0))</f>
        <v>CID000694</v>
      </c>
      <c r="G121" s="250" t="str">
        <f ca="1">IF(C121=$X$4,"Enter smelter details", IF(ISERROR($V121),"",OFFSET('Smelter Look-up'!$F$4,$V121-4,0)))</f>
        <v>CFSI</v>
      </c>
      <c r="H121" s="251">
        <f ca="1">IF(ISERROR($V121),"",OFFSET('Smelter Look-up'!$G$4,$V121-4,0))</f>
        <v>0</v>
      </c>
      <c r="I121" s="252" t="s">
        <v>2280</v>
      </c>
      <c r="J121" s="252" t="s">
        <v>2281</v>
      </c>
      <c r="K121" s="254"/>
      <c r="L121" s="254"/>
      <c r="M121" s="254"/>
      <c r="N121" s="254" t="s">
        <v>15627</v>
      </c>
      <c r="O121" s="254" t="s">
        <v>15628</v>
      </c>
      <c r="P121" s="253"/>
      <c r="Q121" s="255" t="s">
        <v>15458</v>
      </c>
      <c r="R121" s="250" t="str">
        <f ca="1">IF(ISERROR($V121),"",OFFSET('Smelter Look-up'!$C$4,$V121-4,0)&amp;"")</f>
        <v>Heimerle + Meule GmbH</v>
      </c>
      <c r="S121" s="264" t="str">
        <f t="shared" ca="1" si="4"/>
        <v>DE</v>
      </c>
      <c r="T121" s="264" t="str">
        <f ca="1">IF(B121="","",IF(ISERROR(MATCH($J121,SorP!$B$1:$B$6230,0)),"",INDIRECT("'SorP'!$A$"&amp;MATCH($J121,SorP!$B$1:$B$6230,0))))</f>
        <v>DE-BW</v>
      </c>
      <c r="U121" s="299"/>
      <c r="V121" s="300">
        <f>IF(C121="",NA(),MATCH($B121&amp;$C121,'Smelter Look-up'!$J:$J,0))</f>
        <v>83</v>
      </c>
      <c r="W121" s="301"/>
      <c r="X121" s="301">
        <f t="shared" si="5"/>
        <v>0</v>
      </c>
      <c r="Y121" s="301"/>
      <c r="Z121" s="301"/>
      <c r="AB121" s="303" t="str">
        <f t="shared" si="6"/>
        <v>GoldHeimerle + Meule GmbH</v>
      </c>
    </row>
    <row r="122" spans="1:28" s="302" customFormat="1" ht="51">
      <c r="A122" s="249"/>
      <c r="B122" s="250" t="s">
        <v>1654</v>
      </c>
      <c r="C122" s="256" t="s">
        <v>3942</v>
      </c>
      <c r="D122" s="250" t="s">
        <v>3942</v>
      </c>
      <c r="E122" s="250" t="s">
        <v>1633</v>
      </c>
      <c r="F122" s="250" t="str">
        <f ca="1">IF(ISERROR($V122),"",OFFSET('Smelter Look-up'!$E$4,$V122-4,0))</f>
        <v>CID000689</v>
      </c>
      <c r="G122" s="250" t="str">
        <f ca="1">IF(C122=$X$4,"Enter smelter details", IF(ISERROR($V122),"",OFFSET('Smelter Look-up'!$F$4,$V122-4,0)))</f>
        <v>CFSI</v>
      </c>
      <c r="H122" s="251">
        <f ca="1">IF(ISERROR($V122),"",OFFSET('Smelter Look-up'!$G$4,$V122-4,0))</f>
        <v>0</v>
      </c>
      <c r="I122" s="252" t="s">
        <v>3944</v>
      </c>
      <c r="J122" s="252" t="s">
        <v>15106</v>
      </c>
      <c r="K122" s="254"/>
      <c r="L122" s="254"/>
      <c r="M122" s="254"/>
      <c r="N122" s="254"/>
      <c r="O122" s="254"/>
      <c r="P122" s="253"/>
      <c r="Q122" s="255" t="s">
        <v>15458</v>
      </c>
      <c r="R122" s="250" t="str">
        <f ca="1">IF(ISERROR($V122),"",OFFSET('Smelter Look-up'!$C$4,$V122-4,0)&amp;"")</f>
        <v>HeeSung Metal Ltd.</v>
      </c>
      <c r="S122" s="264" t="str">
        <f t="shared" ca="1" si="4"/>
        <v>KR</v>
      </c>
      <c r="T122" s="264" t="str">
        <f ca="1">IF(B122="","",IF(ISERROR(MATCH($J122,SorP!$B$1:$B$6230,0)),"",INDIRECT("'SorP'!$A$"&amp;MATCH($J122,SorP!$B$1:$B$6230,0))))</f>
        <v>KR-28</v>
      </c>
      <c r="U122" s="299"/>
      <c r="V122" s="300">
        <f>IF(C122="",NA(),MATCH($B122&amp;$C122,'Smelter Look-up'!$J:$J,0))</f>
        <v>82</v>
      </c>
      <c r="W122" s="301"/>
      <c r="X122" s="301">
        <f t="shared" si="5"/>
        <v>0</v>
      </c>
      <c r="Y122" s="301"/>
      <c r="Z122" s="301"/>
      <c r="AB122" s="303" t="str">
        <f t="shared" si="6"/>
        <v>GoldHeeSung Metal Ltd.</v>
      </c>
    </row>
    <row r="123" spans="1:28" s="302" customFormat="1" ht="89.25">
      <c r="A123" s="249"/>
      <c r="B123" s="250" t="s">
        <v>1654</v>
      </c>
      <c r="C123" s="256" t="s">
        <v>608</v>
      </c>
      <c r="D123" s="250" t="s">
        <v>608</v>
      </c>
      <c r="E123" s="250" t="s">
        <v>1621</v>
      </c>
      <c r="F123" s="250" t="str">
        <f ca="1">IF(ISERROR($V123),"",OFFSET('Smelter Look-up'!$E$4,$V123-4,0))</f>
        <v>CID000671</v>
      </c>
      <c r="G123" s="250" t="str">
        <f ca="1">IF(C123=$X$4,"Enter smelter details", IF(ISERROR($V123),"",OFFSET('Smelter Look-up'!$F$4,$V123-4,0)))</f>
        <v>CFSI</v>
      </c>
      <c r="H123" s="251">
        <f ca="1">IF(ISERROR($V123),"",OFFSET('Smelter Look-up'!$G$4,$V123-4,0))</f>
        <v>0</v>
      </c>
      <c r="I123" s="252" t="s">
        <v>2329</v>
      </c>
      <c r="J123" s="252" t="s">
        <v>2330</v>
      </c>
      <c r="K123" s="254"/>
      <c r="L123" s="254"/>
      <c r="M123" s="254"/>
      <c r="N123" s="254"/>
      <c r="O123" s="254"/>
      <c r="P123" s="253"/>
      <c r="Q123" s="255"/>
      <c r="R123" s="250" t="str">
        <f ca="1">IF(ISERROR($V123),"",OFFSET('Smelter Look-up'!$C$4,$V123-4,0)&amp;"")</f>
        <v>Hangzhou Fuchunjiang Smelting Co., Ltd.</v>
      </c>
      <c r="S123" s="264" t="str">
        <f t="shared" ca="1" si="4"/>
        <v>CN</v>
      </c>
      <c r="T123" s="264" t="str">
        <f ca="1">IF(B123="","",IF(ISERROR(MATCH($J123,SorP!$B$1:$B$6230,0)),"",INDIRECT("'SorP'!$A$"&amp;MATCH($J123,SorP!$B$1:$B$6230,0))))</f>
        <v>CN-33</v>
      </c>
      <c r="U123" s="299"/>
      <c r="V123" s="300">
        <f>IF(C123="",NA(),MATCH($B123&amp;$C123,'Smelter Look-up'!$J:$J,0))</f>
        <v>81</v>
      </c>
      <c r="W123" s="301"/>
      <c r="X123" s="301">
        <f t="shared" si="5"/>
        <v>0</v>
      </c>
      <c r="Y123" s="301"/>
      <c r="Z123" s="301"/>
      <c r="AB123" s="303" t="str">
        <f t="shared" si="6"/>
        <v>GoldHangzhou Fuchunjiang Smelting Co., Ltd.</v>
      </c>
    </row>
    <row r="124" spans="1:28" s="302" customFormat="1" ht="127.5">
      <c r="A124" s="249"/>
      <c r="B124" s="250" t="s">
        <v>1654</v>
      </c>
      <c r="C124" s="256" t="s">
        <v>2324</v>
      </c>
      <c r="D124" s="250" t="s">
        <v>2324</v>
      </c>
      <c r="E124" s="250" t="s">
        <v>1621</v>
      </c>
      <c r="F124" s="250" t="str">
        <f ca="1">IF(ISERROR($V124),"",OFFSET('Smelter Look-up'!$E$4,$V124-4,0))</f>
        <v>CID000651</v>
      </c>
      <c r="G124" s="250" t="str">
        <f ca="1">IF(C124=$X$4,"Enter smelter details", IF(ISERROR($V124),"",OFFSET('Smelter Look-up'!$F$4,$V124-4,0)))</f>
        <v>CFSI</v>
      </c>
      <c r="H124" s="251">
        <f ca="1">IF(ISERROR($V124),"",OFFSET('Smelter Look-up'!$G$4,$V124-4,0))</f>
        <v>0</v>
      </c>
      <c r="I124" s="252" t="s">
        <v>2326</v>
      </c>
      <c r="J124" s="252" t="s">
        <v>2390</v>
      </c>
      <c r="K124" s="254"/>
      <c r="L124" s="254"/>
      <c r="M124" s="254"/>
      <c r="N124" s="254"/>
      <c r="O124" s="254"/>
      <c r="P124" s="253"/>
      <c r="Q124" s="255"/>
      <c r="R124" s="250" t="str">
        <f ca="1">IF(ISERROR($V124),"",OFFSET('Smelter Look-up'!$C$4,$V124-4,0)&amp;"")</f>
        <v>Guoda Safina High-Tech Environmental Refinery Co., Ltd.</v>
      </c>
      <c r="S124" s="264" t="str">
        <f t="shared" ca="1" si="4"/>
        <v>CN</v>
      </c>
      <c r="T124" s="264" t="str">
        <f ca="1">IF(B124="","",IF(ISERROR(MATCH($J124,SorP!$B$1:$B$6230,0)),"",INDIRECT("'SorP'!$A$"&amp;MATCH($J124,SorP!$B$1:$B$6230,0))))</f>
        <v>CN-37</v>
      </c>
      <c r="U124" s="299"/>
      <c r="V124" s="300">
        <f>IF(C124="",NA(),MATCH($B124&amp;$C124,'Smelter Look-up'!$J:$J,0))</f>
        <v>80</v>
      </c>
      <c r="W124" s="301"/>
      <c r="X124" s="301">
        <f t="shared" si="5"/>
        <v>0</v>
      </c>
      <c r="Y124" s="301"/>
      <c r="Z124" s="301"/>
      <c r="AB124" s="303" t="str">
        <f t="shared" si="6"/>
        <v>GoldGuoda Safina High-Tech Environmental Refinery Co., Ltd.</v>
      </c>
    </row>
    <row r="125" spans="1:28" s="302" customFormat="1" ht="76.5">
      <c r="A125" s="249"/>
      <c r="B125" s="250" t="s">
        <v>1654</v>
      </c>
      <c r="C125" s="256" t="s">
        <v>15180</v>
      </c>
      <c r="D125" s="250" t="s">
        <v>15180</v>
      </c>
      <c r="E125" s="250" t="s">
        <v>1621</v>
      </c>
      <c r="F125" s="250" t="str">
        <f ca="1">IF(ISERROR($V125),"",OFFSET('Smelter Look-up'!$E$4,$V125-4,0))</f>
        <v>CID000522</v>
      </c>
      <c r="G125" s="250" t="str">
        <f ca="1">IF(C125=$X$4,"Enter smelter details", IF(ISERROR($V125),"",OFFSET('Smelter Look-up'!$F$4,$V125-4,0)))</f>
        <v>CFSI</v>
      </c>
      <c r="H125" s="251">
        <f ca="1">IF(ISERROR($V125),"",OFFSET('Smelter Look-up'!$G$4,$V125-4,0))</f>
        <v>0</v>
      </c>
      <c r="I125" s="252" t="s">
        <v>2322</v>
      </c>
      <c r="J125" s="252" t="s">
        <v>2323</v>
      </c>
      <c r="K125" s="254"/>
      <c r="L125" s="254"/>
      <c r="M125" s="254"/>
      <c r="N125" s="254"/>
      <c r="O125" s="254" t="s">
        <v>15507</v>
      </c>
      <c r="P125" s="253"/>
      <c r="Q125" s="255"/>
      <c r="R125" s="250" t="str">
        <f ca="1">IF(ISERROR($V125),"",OFFSET('Smelter Look-up'!$C$4,$V125-4,0)&amp;"")</f>
        <v>Refinery of Seemine Gold Co., Ltd.</v>
      </c>
      <c r="S125" s="264" t="str">
        <f t="shared" ca="1" si="4"/>
        <v>CN</v>
      </c>
      <c r="T125" s="264" t="str">
        <f ca="1">IF(B125="","",IF(ISERROR(MATCH($J125,SorP!$B$1:$B$6230,0)),"",INDIRECT("'SorP'!$A$"&amp;MATCH($J125,SorP!$B$1:$B$6230,0))))</f>
        <v>CN-62</v>
      </c>
      <c r="U125" s="299"/>
      <c r="V125" s="300">
        <f>IF(C125="",NA(),MATCH($B125&amp;$C125,'Smelter Look-up'!$J:$J,0))</f>
        <v>186</v>
      </c>
      <c r="W125" s="301"/>
      <c r="X125" s="301">
        <f t="shared" si="5"/>
        <v>0</v>
      </c>
      <c r="Y125" s="301"/>
      <c r="Z125" s="301"/>
      <c r="AB125" s="303" t="str">
        <f t="shared" si="6"/>
        <v>GoldRefinery of Seemine Gold Co., Ltd.</v>
      </c>
    </row>
    <row r="126" spans="1:28" s="302" customFormat="1" ht="318.75">
      <c r="A126" s="249"/>
      <c r="B126" s="250" t="s">
        <v>1654</v>
      </c>
      <c r="C126" s="256" t="s">
        <v>3246</v>
      </c>
      <c r="D126" s="250" t="s">
        <v>3246</v>
      </c>
      <c r="E126" s="250" t="s">
        <v>1341</v>
      </c>
      <c r="F126" s="250" t="str">
        <f ca="1">IF(ISERROR($V126),"",OFFSET('Smelter Look-up'!$E$4,$V126-4,0))</f>
        <v>CID000493</v>
      </c>
      <c r="G126" s="250" t="str">
        <f ca="1">IF(C126=$X$4,"Enter smelter details", IF(ISERROR($V126),"",OFFSET('Smelter Look-up'!$F$4,$V126-4,0)))</f>
        <v>CFSI</v>
      </c>
      <c r="H126" s="251">
        <f ca="1">IF(ISERROR($V126),"",OFFSET('Smelter Look-up'!$G$4,$V126-4,0))</f>
        <v>0</v>
      </c>
      <c r="I126" s="252" t="s">
        <v>2321</v>
      </c>
      <c r="J126" s="252" t="s">
        <v>15204</v>
      </c>
      <c r="K126" s="254"/>
      <c r="L126" s="254"/>
      <c r="M126" s="254"/>
      <c r="N126" s="254" t="s">
        <v>15629</v>
      </c>
      <c r="O126" s="254" t="s">
        <v>15630</v>
      </c>
      <c r="P126" s="253"/>
      <c r="Q126" s="255" t="s">
        <v>15458</v>
      </c>
      <c r="R126" s="250" t="str">
        <f ca="1">IF(ISERROR($V126),"",OFFSET('Smelter Look-up'!$C$4,$V126-4,0)&amp;"")</f>
        <v>OJSC Novosibirsk Refinery</v>
      </c>
      <c r="S126" s="264" t="str">
        <f t="shared" ca="1" si="4"/>
        <v>RU</v>
      </c>
      <c r="T126" s="264" t="str">
        <f ca="1">IF(B126="","",IF(ISERROR(MATCH($J126,SorP!$B$1:$B$6230,0)),"",INDIRECT("'SorP'!$A$"&amp;MATCH($J126,SorP!$B$1:$B$6230,0))))</f>
        <v/>
      </c>
      <c r="U126" s="299"/>
      <c r="V126" s="300">
        <f>IF(C126="",NA(),MATCH($B126&amp;$C126,'Smelter Look-up'!$J:$J,0))</f>
        <v>170</v>
      </c>
      <c r="W126" s="301"/>
      <c r="X126" s="301">
        <f t="shared" si="5"/>
        <v>0</v>
      </c>
      <c r="Y126" s="301"/>
      <c r="Z126" s="301"/>
      <c r="AB126" s="303" t="str">
        <f t="shared" si="6"/>
        <v>GoldOJSC Novosibirsk Refinery</v>
      </c>
    </row>
    <row r="127" spans="1:28" s="302" customFormat="1" ht="293.25">
      <c r="A127" s="249"/>
      <c r="B127" s="250" t="s">
        <v>1654</v>
      </c>
      <c r="C127" s="256" t="s">
        <v>611</v>
      </c>
      <c r="D127" s="250" t="s">
        <v>611</v>
      </c>
      <c r="E127" s="250" t="s">
        <v>1630</v>
      </c>
      <c r="F127" s="250" t="str">
        <f ca="1">IF(ISERROR($V127),"",OFFSET('Smelter Look-up'!$E$4,$V127-4,0))</f>
        <v>CID000425</v>
      </c>
      <c r="G127" s="250" t="str">
        <f ca="1">IF(C127=$X$4,"Enter smelter details", IF(ISERROR($V127),"",OFFSET('Smelter Look-up'!$F$4,$V127-4,0)))</f>
        <v>CFSI</v>
      </c>
      <c r="H127" s="251">
        <f ca="1">IF(ISERROR($V127),"",OFFSET('Smelter Look-up'!$G$4,$V127-4,0))</f>
        <v>0</v>
      </c>
      <c r="I127" s="252" t="s">
        <v>2319</v>
      </c>
      <c r="J127" s="252" t="s">
        <v>2320</v>
      </c>
      <c r="K127" s="254"/>
      <c r="L127" s="254"/>
      <c r="M127" s="254"/>
      <c r="N127" s="254" t="s">
        <v>15631</v>
      </c>
      <c r="O127" s="254" t="s">
        <v>15632</v>
      </c>
      <c r="P127" s="253"/>
      <c r="Q127" s="255" t="s">
        <v>15458</v>
      </c>
      <c r="R127" s="250" t="str">
        <f ca="1">IF(ISERROR($V127),"",OFFSET('Smelter Look-up'!$C$4,$V127-4,0)&amp;"")</f>
        <v>Eco-System Recycling Co., Ltd.</v>
      </c>
      <c r="S127" s="264" t="str">
        <f t="shared" ca="1" si="4"/>
        <v>JP</v>
      </c>
      <c r="T127" s="264" t="str">
        <f ca="1">IF(B127="","",IF(ISERROR(MATCH($J127,SorP!$B$1:$B$6230,0)),"",INDIRECT("'SorP'!$A$"&amp;MATCH($J127,SorP!$B$1:$B$6230,0))))</f>
        <v>JP-11</v>
      </c>
      <c r="U127" s="299"/>
      <c r="V127" s="300">
        <f>IF(C127="",NA(),MATCH($B127&amp;$C127,'Smelter Look-up'!$J:$J,0))</f>
        <v>64</v>
      </c>
      <c r="W127" s="301"/>
      <c r="X127" s="301">
        <f t="shared" si="5"/>
        <v>0</v>
      </c>
      <c r="Y127" s="301"/>
      <c r="Z127" s="301"/>
      <c r="AB127" s="303" t="str">
        <f t="shared" si="6"/>
        <v>GoldEco-System Recycling Co., Ltd.</v>
      </c>
    </row>
    <row r="128" spans="1:28" s="302" customFormat="1" ht="395.25">
      <c r="A128" s="249"/>
      <c r="B128" s="250" t="s">
        <v>1654</v>
      </c>
      <c r="C128" s="256" t="s">
        <v>1366</v>
      </c>
      <c r="D128" s="250" t="s">
        <v>1366</v>
      </c>
      <c r="E128" s="250" t="s">
        <v>1630</v>
      </c>
      <c r="F128" s="250" t="str">
        <f ca="1">IF(ISERROR($V128),"",OFFSET('Smelter Look-up'!$E$4,$V128-4,0))</f>
        <v>CID000401</v>
      </c>
      <c r="G128" s="250" t="str">
        <f ca="1">IF(C128=$X$4,"Enter smelter details", IF(ISERROR($V128),"",OFFSET('Smelter Look-up'!$F$4,$V128-4,0)))</f>
        <v>CFSI</v>
      </c>
      <c r="H128" s="251">
        <f ca="1">IF(ISERROR($V128),"",OFFSET('Smelter Look-up'!$G$4,$V128-4,0))</f>
        <v>0</v>
      </c>
      <c r="I128" s="252" t="s">
        <v>2314</v>
      </c>
      <c r="J128" s="252" t="s">
        <v>2315</v>
      </c>
      <c r="K128" s="254"/>
      <c r="L128" s="254"/>
      <c r="M128" s="254"/>
      <c r="N128" s="254" t="s">
        <v>15633</v>
      </c>
      <c r="O128" s="254" t="s">
        <v>15634</v>
      </c>
      <c r="P128" s="253"/>
      <c r="Q128" s="255" t="s">
        <v>15458</v>
      </c>
      <c r="R128" s="250" t="str">
        <f ca="1">IF(ISERROR($V128),"",OFFSET('Smelter Look-up'!$C$4,$V128-4,0)&amp;"")</f>
        <v>Dowa</v>
      </c>
      <c r="S128" s="264" t="str">
        <f t="shared" ca="1" si="4"/>
        <v>JP</v>
      </c>
      <c r="T128" s="264" t="str">
        <f ca="1">IF(B128="","",IF(ISERROR(MATCH($J128,SorP!$B$1:$B$6230,0)),"",INDIRECT("'SorP'!$A$"&amp;MATCH($J128,SorP!$B$1:$B$6230,0))))</f>
        <v>JP-05</v>
      </c>
      <c r="U128" s="299"/>
      <c r="V128" s="300">
        <f>IF(C128="",NA(),MATCH($B128&amp;$C128,'Smelter Look-up'!$J:$J,0))</f>
        <v>58</v>
      </c>
      <c r="W128" s="301"/>
      <c r="X128" s="301">
        <f t="shared" si="5"/>
        <v>0</v>
      </c>
      <c r="Y128" s="301"/>
      <c r="Z128" s="301"/>
      <c r="AB128" s="303" t="str">
        <f t="shared" si="6"/>
        <v>GoldDowa</v>
      </c>
    </row>
    <row r="129" spans="1:28" s="302" customFormat="1" ht="280.5">
      <c r="A129" s="249"/>
      <c r="B129" s="250" t="s">
        <v>1654</v>
      </c>
      <c r="C129" s="256" t="s">
        <v>15174</v>
      </c>
      <c r="D129" s="250" t="s">
        <v>15174</v>
      </c>
      <c r="E129" s="250" t="s">
        <v>1623</v>
      </c>
      <c r="F129" s="250" t="str">
        <f ca="1">IF(ISERROR($V129),"",OFFSET('Smelter Look-up'!$E$4,$V129-4,0))</f>
        <v>CID000362</v>
      </c>
      <c r="G129" s="250" t="str">
        <f ca="1">IF(C129=$X$4,"Enter smelter details", IF(ISERROR($V129),"",OFFSET('Smelter Look-up'!$F$4,$V129-4,0)))</f>
        <v>CFSI</v>
      </c>
      <c r="H129" s="251">
        <f ca="1">IF(ISERROR($V129),"",OFFSET('Smelter Look-up'!$G$4,$V129-4,0))</f>
        <v>0</v>
      </c>
      <c r="I129" s="252" t="s">
        <v>2280</v>
      </c>
      <c r="J129" s="252" t="s">
        <v>2281</v>
      </c>
      <c r="K129" s="254"/>
      <c r="L129" s="254"/>
      <c r="M129" s="254"/>
      <c r="N129" s="254" t="s">
        <v>15635</v>
      </c>
      <c r="O129" s="254" t="s">
        <v>15636</v>
      </c>
      <c r="P129" s="253"/>
      <c r="Q129" s="255" t="s">
        <v>15458</v>
      </c>
      <c r="R129" s="250" t="str">
        <f ca="1">IF(ISERROR($V129),"",OFFSET('Smelter Look-up'!$C$4,$V129-4,0)&amp;"")</f>
        <v>DODUCO Contacts and Refining GmbH</v>
      </c>
      <c r="S129" s="264" t="str">
        <f t="shared" ca="1" si="4"/>
        <v>DE</v>
      </c>
      <c r="T129" s="264" t="str">
        <f ca="1">IF(B129="","",IF(ISERROR(MATCH($J129,SorP!$B$1:$B$6230,0)),"",INDIRECT("'SorP'!$A$"&amp;MATCH($J129,SorP!$B$1:$B$6230,0))))</f>
        <v>DE-BW</v>
      </c>
      <c r="U129" s="299"/>
      <c r="V129" s="300">
        <f>IF(C129="",NA(),MATCH($B129&amp;$C129,'Smelter Look-up'!$J:$J,0))</f>
        <v>56</v>
      </c>
      <c r="W129" s="301"/>
      <c r="X129" s="301">
        <f t="shared" si="5"/>
        <v>0</v>
      </c>
      <c r="Y129" s="301"/>
      <c r="Z129" s="301"/>
      <c r="AB129" s="303" t="str">
        <f t="shared" si="6"/>
        <v>GoldDODUCO Contacts and Refining GmbH</v>
      </c>
    </row>
    <row r="130" spans="1:28" s="302" customFormat="1" ht="216.75">
      <c r="A130" s="249"/>
      <c r="B130" s="250" t="s">
        <v>1654</v>
      </c>
      <c r="C130" s="256" t="s">
        <v>3317</v>
      </c>
      <c r="D130" s="250" t="s">
        <v>3317</v>
      </c>
      <c r="E130" s="250" t="s">
        <v>1633</v>
      </c>
      <c r="F130" s="250" t="str">
        <f ca="1">IF(ISERROR($V130),"",OFFSET('Smelter Look-up'!$E$4,$V130-4,0))</f>
        <v>CID000359</v>
      </c>
      <c r="G130" s="250" t="str">
        <f ca="1">IF(C130=$X$4,"Enter smelter details", IF(ISERROR($V130),"",OFFSET('Smelter Look-up'!$F$4,$V130-4,0)))</f>
        <v>CFSI</v>
      </c>
      <c r="H130" s="251">
        <f ca="1">IF(ISERROR($V130),"",OFFSET('Smelter Look-up'!$G$4,$V130-4,0))</f>
        <v>0</v>
      </c>
      <c r="I130" s="252" t="s">
        <v>2313</v>
      </c>
      <c r="J130" s="252" t="s">
        <v>15111</v>
      </c>
      <c r="K130" s="254"/>
      <c r="L130" s="254"/>
      <c r="M130" s="254"/>
      <c r="N130" s="254" t="s">
        <v>15637</v>
      </c>
      <c r="O130" s="254" t="s">
        <v>15638</v>
      </c>
      <c r="P130" s="253"/>
      <c r="Q130" s="255" t="s">
        <v>15458</v>
      </c>
      <c r="R130" s="250" t="str">
        <f ca="1">IF(ISERROR($V130),"",OFFSET('Smelter Look-up'!$C$4,$V130-4,0)&amp;"")</f>
        <v>DSC (Do Sung Corporation)</v>
      </c>
      <c r="S130" s="264" t="str">
        <f t="shared" ca="1" si="4"/>
        <v>KR</v>
      </c>
      <c r="T130" s="264" t="str">
        <f ca="1">IF(B130="","",IF(ISERROR(MATCH($J130,SorP!$B$1:$B$6230,0)),"",INDIRECT("'SorP'!$A$"&amp;MATCH($J130,SorP!$B$1:$B$6230,0))))</f>
        <v>KR-41</v>
      </c>
      <c r="U130" s="299"/>
      <c r="V130" s="300">
        <f>IF(C130="",NA(),MATCH($B130&amp;$C130,'Smelter Look-up'!$J:$J,0))</f>
        <v>63</v>
      </c>
      <c r="W130" s="301"/>
      <c r="X130" s="301">
        <f t="shared" si="5"/>
        <v>0</v>
      </c>
      <c r="Y130" s="301"/>
      <c r="Z130" s="301"/>
      <c r="AB130" s="303" t="str">
        <f t="shared" si="6"/>
        <v>GoldDSC (Do Sung Corporation)</v>
      </c>
    </row>
    <row r="131" spans="1:28" s="302" customFormat="1" ht="76.5">
      <c r="A131" s="249"/>
      <c r="B131" s="250" t="s">
        <v>1654</v>
      </c>
      <c r="C131" s="256" t="s">
        <v>1057</v>
      </c>
      <c r="D131" s="250" t="s">
        <v>1057</v>
      </c>
      <c r="E131" s="250" t="s">
        <v>1621</v>
      </c>
      <c r="F131" s="250" t="str">
        <f ca="1">IF(ISERROR($V131),"",OFFSET('Smelter Look-up'!$E$4,$V131-4,0))</f>
        <v>CID000343</v>
      </c>
      <c r="G131" s="250" t="str">
        <f ca="1">IF(C131=$X$4,"Enter smelter details", IF(ISERROR($V131),"",OFFSET('Smelter Look-up'!$F$4,$V131-4,0)))</f>
        <v>CFSI</v>
      </c>
      <c r="H131" s="251">
        <f ca="1">IF(ISERROR($V131),"",OFFSET('Smelter Look-up'!$G$4,$V131-4,0))</f>
        <v>0</v>
      </c>
      <c r="I131" s="252" t="s">
        <v>2312</v>
      </c>
      <c r="J131" s="252" t="s">
        <v>5377</v>
      </c>
      <c r="K131" s="254"/>
      <c r="L131" s="254"/>
      <c r="M131" s="254"/>
      <c r="N131" s="254"/>
      <c r="O131" s="254" t="s">
        <v>15461</v>
      </c>
      <c r="P131" s="253"/>
      <c r="Q131" s="255" t="s">
        <v>15458</v>
      </c>
      <c r="R131" s="250" t="str">
        <f ca="1">IF(ISERROR($V131),"",OFFSET('Smelter Look-up'!$C$4,$V131-4,0)&amp;"")</f>
        <v>Daye Non-Ferrous Metals Mining Ltd.</v>
      </c>
      <c r="S131" s="264" t="str">
        <f t="shared" ca="1" si="4"/>
        <v>CN</v>
      </c>
      <c r="T131" s="264" t="str">
        <f ca="1">IF(B131="","",IF(ISERROR(MATCH($J131,SorP!$B$1:$B$6230,0)),"",INDIRECT("'SorP'!$A$"&amp;MATCH($J131,SorP!$B$1:$B$6230,0))))</f>
        <v>CN-42</v>
      </c>
      <c r="U131" s="299"/>
      <c r="V131" s="300">
        <f>IF(C131="",NA(),MATCH($B131&amp;$C131,'Smelter Look-up'!$J:$J,0))</f>
        <v>51</v>
      </c>
      <c r="W131" s="301"/>
      <c r="X131" s="301">
        <f t="shared" si="5"/>
        <v>0</v>
      </c>
      <c r="Y131" s="301"/>
      <c r="Z131" s="301"/>
      <c r="AB131" s="303" t="str">
        <f t="shared" si="6"/>
        <v>GoldDaye Non-Ferrous Metals Mining Ltd.</v>
      </c>
    </row>
    <row r="132" spans="1:28" s="302" customFormat="1" ht="127.5">
      <c r="A132" s="249"/>
      <c r="B132" s="250" t="s">
        <v>1654</v>
      </c>
      <c r="C132" s="256" t="s">
        <v>3154</v>
      </c>
      <c r="D132" s="250" t="s">
        <v>3154</v>
      </c>
      <c r="E132" s="250" t="s">
        <v>1633</v>
      </c>
      <c r="F132" s="250" t="str">
        <f ca="1">IF(ISERROR($V132),"",OFFSET('Smelter Look-up'!$E$4,$V132-4,0))</f>
        <v>CID000328</v>
      </c>
      <c r="G132" s="250" t="str">
        <f ca="1">IF(C132=$X$4,"Enter smelter details", IF(ISERROR($V132),"",OFFSET('Smelter Look-up'!$F$4,$V132-4,0)))</f>
        <v>CFSI</v>
      </c>
      <c r="H132" s="251">
        <f ca="1">IF(ISERROR($V132),"",OFFSET('Smelter Look-up'!$G$4,$V132-4,0))</f>
        <v>0</v>
      </c>
      <c r="I132" s="252" t="s">
        <v>3601</v>
      </c>
      <c r="J132" s="252" t="s">
        <v>15106</v>
      </c>
      <c r="K132" s="254"/>
      <c r="L132" s="254"/>
      <c r="M132" s="254"/>
      <c r="N132" s="254" t="s">
        <v>15639</v>
      </c>
      <c r="O132" s="254" t="s">
        <v>15640</v>
      </c>
      <c r="P132" s="253"/>
      <c r="Q132" s="255" t="s">
        <v>15458</v>
      </c>
      <c r="R132" s="250" t="str">
        <f ca="1">IF(ISERROR($V132),"",OFFSET('Smelter Look-up'!$C$4,$V132-4,0)&amp;"")</f>
        <v>Daejin Indus Co., Ltd.</v>
      </c>
      <c r="S132" s="264" t="str">
        <f t="shared" ca="1" si="4"/>
        <v>KR</v>
      </c>
      <c r="T132" s="264" t="str">
        <f ca="1">IF(B132="","",IF(ISERROR(MATCH($J132,SorP!$B$1:$B$6230,0)),"",INDIRECT("'SorP'!$A$"&amp;MATCH($J132,SorP!$B$1:$B$6230,0))))</f>
        <v>KR-28</v>
      </c>
      <c r="U132" s="299"/>
      <c r="V132" s="300">
        <f>IF(C132="",NA(),MATCH($B132&amp;$C132,'Smelter Look-up'!$J:$J,0))</f>
        <v>49</v>
      </c>
      <c r="W132" s="301"/>
      <c r="X132" s="301">
        <f t="shared" si="5"/>
        <v>0</v>
      </c>
      <c r="Y132" s="301"/>
      <c r="Z132" s="301"/>
      <c r="AB132" s="303" t="str">
        <f t="shared" si="6"/>
        <v>GoldDaejin Indus Co., Ltd.</v>
      </c>
    </row>
    <row r="133" spans="1:28" s="302" customFormat="1" ht="38.25">
      <c r="A133" s="249"/>
      <c r="B133" s="250" t="s">
        <v>1654</v>
      </c>
      <c r="C133" s="256" t="s">
        <v>828</v>
      </c>
      <c r="D133" s="250" t="s">
        <v>828</v>
      </c>
      <c r="E133" s="250" t="s">
        <v>1630</v>
      </c>
      <c r="F133" s="250" t="str">
        <f ca="1">IF(ISERROR($V133),"",OFFSET('Smelter Look-up'!$E$4,$V133-4,0))</f>
        <v>CID000264</v>
      </c>
      <c r="G133" s="250" t="str">
        <f ca="1">IF(C133=$X$4,"Enter smelter details", IF(ISERROR($V133),"",OFFSET('Smelter Look-up'!$F$4,$V133-4,0)))</f>
        <v>CFSI</v>
      </c>
      <c r="H133" s="251">
        <f ca="1">IF(ISERROR($V133),"",OFFSET('Smelter Look-up'!$G$4,$V133-4,0))</f>
        <v>0</v>
      </c>
      <c r="I133" s="252" t="s">
        <v>2309</v>
      </c>
      <c r="J133" s="252" t="s">
        <v>2279</v>
      </c>
      <c r="K133" s="254"/>
      <c r="L133" s="254"/>
      <c r="M133" s="254"/>
      <c r="N133" s="254" t="s">
        <v>15641</v>
      </c>
      <c r="O133" s="254" t="s">
        <v>15642</v>
      </c>
      <c r="P133" s="253"/>
      <c r="Q133" s="255"/>
      <c r="R133" s="250" t="str">
        <f ca="1">IF(ISERROR($V133),"",OFFSET('Smelter Look-up'!$C$4,$V133-4,0)&amp;"")</f>
        <v>Chugai Mining</v>
      </c>
      <c r="S133" s="264" t="str">
        <f t="shared" ca="1" si="4"/>
        <v>JP</v>
      </c>
      <c r="T133" s="264" t="str">
        <f ca="1">IF(B133="","",IF(ISERROR(MATCH($J133,SorP!$B$1:$B$6230,0)),"",INDIRECT("'SorP'!$A$"&amp;MATCH($J133,SorP!$B$1:$B$6230,0))))</f>
        <v>JP-13</v>
      </c>
      <c r="U133" s="299"/>
      <c r="V133" s="300">
        <f>IF(C133="",NA(),MATCH($B133&amp;$C133,'Smelter Look-up'!$J:$J,0))</f>
        <v>48</v>
      </c>
      <c r="W133" s="301"/>
      <c r="X133" s="301">
        <f t="shared" si="5"/>
        <v>0</v>
      </c>
      <c r="Y133" s="301"/>
      <c r="Z133" s="301"/>
      <c r="AB133" s="303" t="str">
        <f t="shared" si="6"/>
        <v>GoldChugai Mining</v>
      </c>
    </row>
    <row r="134" spans="1:28" s="302" customFormat="1" ht="331.5">
      <c r="A134" s="249"/>
      <c r="B134" s="250" t="s">
        <v>1654</v>
      </c>
      <c r="C134" s="256" t="s">
        <v>62</v>
      </c>
      <c r="D134" s="250" t="s">
        <v>62</v>
      </c>
      <c r="E134" s="250" t="s">
        <v>1629</v>
      </c>
      <c r="F134" s="250" t="str">
        <f ca="1">IF(ISERROR($V134),"",OFFSET('Smelter Look-up'!$E$4,$V134-4,0))</f>
        <v>CID000233</v>
      </c>
      <c r="G134" s="250" t="str">
        <f ca="1">IF(C134=$X$4,"Enter smelter details", IF(ISERROR($V134),"",OFFSET('Smelter Look-up'!$F$4,$V134-4,0)))</f>
        <v>CFSI</v>
      </c>
      <c r="H134" s="251">
        <f ca="1">IF(ISERROR($V134),"",OFFSET('Smelter Look-up'!$G$4,$V134-4,0))</f>
        <v>0</v>
      </c>
      <c r="I134" s="252" t="s">
        <v>2308</v>
      </c>
      <c r="J134" s="252" t="s">
        <v>8083</v>
      </c>
      <c r="K134" s="254"/>
      <c r="L134" s="254"/>
      <c r="M134" s="254"/>
      <c r="N134" s="254" t="s">
        <v>15643</v>
      </c>
      <c r="O134" s="254" t="s">
        <v>15644</v>
      </c>
      <c r="P134" s="253"/>
      <c r="Q134" s="255" t="s">
        <v>15458</v>
      </c>
      <c r="R134" s="250" t="str">
        <f ca="1">IF(ISERROR($V134),"",OFFSET('Smelter Look-up'!$C$4,$V134-4,0)&amp;"")</f>
        <v>Chimet S.p.A.</v>
      </c>
      <c r="S134" s="264" t="str">
        <f t="shared" ref="S134:S190" ca="1" si="7">IF(B134="","",IF(ISERROR(MATCH($E134,CL,0)),"Unknown",INDIRECT("'C'!$A$"&amp;MATCH($E134,CL,0)+1)))</f>
        <v>IT</v>
      </c>
      <c r="T134" s="264" t="str">
        <f ca="1">IF(B134="","",IF(ISERROR(MATCH($J134,SorP!$B$1:$B$6230,0)),"",INDIRECT("'SorP'!$A$"&amp;MATCH($J134,SorP!$B$1:$B$6230,0))))</f>
        <v>IT-52</v>
      </c>
      <c r="U134" s="299"/>
      <c r="V134" s="300">
        <f>IF(C134="",NA(),MATCH($B134&amp;$C134,'Smelter Look-up'!$J:$J,0))</f>
        <v>45</v>
      </c>
      <c r="W134" s="301"/>
      <c r="X134" s="301">
        <f t="shared" ref="X134:X190" si="8">IF(AND(C134="Smelter not listed",OR(LEN(D134)=0,LEN(E134)=0)),1,0)</f>
        <v>0</v>
      </c>
      <c r="Y134" s="301"/>
      <c r="Z134" s="301"/>
      <c r="AB134" s="303" t="str">
        <f t="shared" ref="AB134:AB190" si="9">B134&amp;C134</f>
        <v>GoldChimet S.p.A.</v>
      </c>
    </row>
    <row r="135" spans="1:28" s="302" customFormat="1" ht="76.5">
      <c r="A135" s="249"/>
      <c r="B135" s="250" t="s">
        <v>1654</v>
      </c>
      <c r="C135" s="256" t="s">
        <v>3152</v>
      </c>
      <c r="D135" s="250" t="s">
        <v>3152</v>
      </c>
      <c r="E135" s="250" t="s">
        <v>1621</v>
      </c>
      <c r="F135" s="250" t="str">
        <f ca="1">IF(ISERROR($V135),"",OFFSET('Smelter Look-up'!$E$4,$V135-4,0))</f>
        <v>CID000197</v>
      </c>
      <c r="G135" s="250" t="str">
        <f ca="1">IF(C135=$X$4,"Enter smelter details", IF(ISERROR($V135),"",OFFSET('Smelter Look-up'!$F$4,$V135-4,0)))</f>
        <v>CFSI</v>
      </c>
      <c r="H135" s="251">
        <f ca="1">IF(ISERROR($V135),"",OFFSET('Smelter Look-up'!$G$4,$V135-4,0))</f>
        <v>0</v>
      </c>
      <c r="I135" s="252" t="s">
        <v>2305</v>
      </c>
      <c r="J135" s="252" t="s">
        <v>2306</v>
      </c>
      <c r="K135" s="254"/>
      <c r="L135" s="254"/>
      <c r="M135" s="254"/>
      <c r="N135" s="254"/>
      <c r="O135" s="254" t="s">
        <v>15507</v>
      </c>
      <c r="P135" s="253"/>
      <c r="Q135" s="255"/>
      <c r="R135" s="250" t="str">
        <f ca="1">IF(ISERROR($V135),"",OFFSET('Smelter Look-up'!$C$4,$V135-4,0)&amp;"")</f>
        <v>Yunnan Copper Industry Co., Ltd.</v>
      </c>
      <c r="S135" s="264" t="str">
        <f t="shared" ca="1" si="7"/>
        <v>CN</v>
      </c>
      <c r="T135" s="264" t="str">
        <f ca="1">IF(B135="","",IF(ISERROR(MATCH($J135,SorP!$B$1:$B$6230,0)),"",INDIRECT("'SorP'!$A$"&amp;MATCH($J135,SorP!$B$1:$B$6230,0))))</f>
        <v>CN-53</v>
      </c>
      <c r="U135" s="299"/>
      <c r="V135" s="300">
        <f>IF(C135="",NA(),MATCH($B135&amp;$C135,'Smelter Look-up'!$J:$J,0))</f>
        <v>267</v>
      </c>
      <c r="W135" s="301"/>
      <c r="X135" s="301">
        <f t="shared" si="8"/>
        <v>0</v>
      </c>
      <c r="Y135" s="301"/>
      <c r="Z135" s="301"/>
      <c r="AB135" s="303" t="str">
        <f t="shared" si="9"/>
        <v>GoldYunnan Copper Industry Co., Ltd.</v>
      </c>
    </row>
    <row r="136" spans="1:28" s="302" customFormat="1" ht="51">
      <c r="A136" s="249"/>
      <c r="B136" s="250" t="s">
        <v>1654</v>
      </c>
      <c r="C136" s="256" t="s">
        <v>3937</v>
      </c>
      <c r="D136" s="250" t="s">
        <v>3937</v>
      </c>
      <c r="E136" s="250" t="s">
        <v>1619</v>
      </c>
      <c r="F136" s="250" t="str">
        <f ca="1">IF(ISERROR($V136),"",OFFSET('Smelter Look-up'!$E$4,$V136-4,0))</f>
        <v>CID000189</v>
      </c>
      <c r="G136" s="250" t="str">
        <f ca="1">IF(C136=$X$4,"Enter smelter details", IF(ISERROR($V136),"",OFFSET('Smelter Look-up'!$F$4,$V136-4,0)))</f>
        <v>CFSI</v>
      </c>
      <c r="H136" s="251">
        <f ca="1">IF(ISERROR($V136),"",OFFSET('Smelter Look-up'!$G$4,$V136-4,0))</f>
        <v>0</v>
      </c>
      <c r="I136" s="252" t="s">
        <v>2303</v>
      </c>
      <c r="J136" s="252" t="s">
        <v>2304</v>
      </c>
      <c r="K136" s="254"/>
      <c r="L136" s="254"/>
      <c r="M136" s="254"/>
      <c r="N136" s="254" t="s">
        <v>15645</v>
      </c>
      <c r="O136" s="254" t="s">
        <v>15646</v>
      </c>
      <c r="P136" s="253"/>
      <c r="Q136" s="255" t="s">
        <v>15458</v>
      </c>
      <c r="R136" s="250" t="str">
        <f ca="1">IF(ISERROR($V136),"",OFFSET('Smelter Look-up'!$C$4,$V136-4,0)&amp;"")</f>
        <v>Cendres + Metaux S.A.</v>
      </c>
      <c r="S136" s="264" t="str">
        <f t="shared" ca="1" si="7"/>
        <v>CH</v>
      </c>
      <c r="T136" s="264" t="str">
        <f ca="1">IF(B136="","",IF(ISERROR(MATCH($J136,SorP!$B$1:$B$6230,0)),"",INDIRECT("'SorP'!$A$"&amp;MATCH($J136,SorP!$B$1:$B$6230,0))))</f>
        <v>CH-BE</v>
      </c>
      <c r="U136" s="299"/>
      <c r="V136" s="300">
        <f>IF(C136="",NA(),MATCH($B136&amp;$C136,'Smelter Look-up'!$J:$J,0))</f>
        <v>41</v>
      </c>
      <c r="W136" s="301"/>
      <c r="X136" s="301">
        <f t="shared" si="8"/>
        <v>0</v>
      </c>
      <c r="Y136" s="301"/>
      <c r="Z136" s="301"/>
      <c r="AB136" s="303" t="str">
        <f t="shared" si="9"/>
        <v>GoldCendres + Metaux S.A.</v>
      </c>
    </row>
    <row r="137" spans="1:28" s="302" customFormat="1" ht="409.5">
      <c r="A137" s="249"/>
      <c r="B137" s="250" t="s">
        <v>1654</v>
      </c>
      <c r="C137" s="256" t="s">
        <v>3299</v>
      </c>
      <c r="D137" s="250" t="s">
        <v>3299</v>
      </c>
      <c r="E137" s="250" t="s">
        <v>1618</v>
      </c>
      <c r="F137" s="250" t="str">
        <f ca="1">IF(ISERROR($V137),"",OFFSET('Smelter Look-up'!$E$4,$V137-4,0))</f>
        <v>CID000185</v>
      </c>
      <c r="G137" s="250" t="str">
        <f ca="1">IF(C137=$X$4,"Enter smelter details", IF(ISERROR($V137),"",OFFSET('Smelter Look-up'!$F$4,$V137-4,0)))</f>
        <v>CFSI</v>
      </c>
      <c r="H137" s="251">
        <f ca="1">IF(ISERROR($V137),"",OFFSET('Smelter Look-up'!$G$4,$V137-4,0))</f>
        <v>0</v>
      </c>
      <c r="I137" s="252" t="s">
        <v>2299</v>
      </c>
      <c r="J137" s="252" t="s">
        <v>2300</v>
      </c>
      <c r="K137" s="254"/>
      <c r="L137" s="254"/>
      <c r="M137" s="254"/>
      <c r="N137" s="254" t="s">
        <v>15647</v>
      </c>
      <c r="O137" s="254" t="s">
        <v>15648</v>
      </c>
      <c r="P137" s="253"/>
      <c r="Q137" s="255" t="s">
        <v>15458</v>
      </c>
      <c r="R137" s="250" t="str">
        <f ca="1">IF(ISERROR($V137),"",OFFSET('Smelter Look-up'!$C$4,$V137-4,0)&amp;"")</f>
        <v>CCR Refinery - Glencore Canada Corporation</v>
      </c>
      <c r="S137" s="264" t="str">
        <f t="shared" ca="1" si="7"/>
        <v>CA</v>
      </c>
      <c r="T137" s="264" t="str">
        <f ca="1">IF(B137="","",IF(ISERROR(MATCH($J137,SorP!$B$1:$B$6230,0)),"",INDIRECT("'SorP'!$A$"&amp;MATCH($J137,SorP!$B$1:$B$6230,0))))</f>
        <v>CA-QC</v>
      </c>
      <c r="U137" s="299"/>
      <c r="V137" s="300">
        <f>IF(C137="",NA(),MATCH($B137&amp;$C137,'Smelter Look-up'!$J:$J,0))</f>
        <v>39</v>
      </c>
      <c r="W137" s="301"/>
      <c r="X137" s="301">
        <f t="shared" si="8"/>
        <v>0</v>
      </c>
      <c r="Y137" s="301"/>
      <c r="Z137" s="301"/>
      <c r="AB137" s="303" t="str">
        <f t="shared" si="9"/>
        <v>GoldCCR Refinery - Glencore Canada Corporation</v>
      </c>
    </row>
    <row r="138" spans="1:28" s="302" customFormat="1" ht="38.25">
      <c r="A138" s="249"/>
      <c r="B138" s="250" t="s">
        <v>1654</v>
      </c>
      <c r="C138" s="256" t="s">
        <v>1365</v>
      </c>
      <c r="D138" s="250" t="s">
        <v>1365</v>
      </c>
      <c r="E138" s="250" t="s">
        <v>1635</v>
      </c>
      <c r="F138" s="250" t="str">
        <f ca="1">IF(ISERROR($V138),"",OFFSET('Smelter Look-up'!$E$4,$V138-4,0))</f>
        <v>CID000180</v>
      </c>
      <c r="G138" s="250" t="str">
        <f ca="1">IF(C138=$X$4,"Enter smelter details", IF(ISERROR($V138),"",OFFSET('Smelter Look-up'!$F$4,$V138-4,0)))</f>
        <v>CFSI</v>
      </c>
      <c r="H138" s="251">
        <f ca="1">IF(ISERROR($V138),"",OFFSET('Smelter Look-up'!$G$4,$V138-4,0))</f>
        <v>0</v>
      </c>
      <c r="I138" s="252" t="s">
        <v>2297</v>
      </c>
      <c r="J138" s="252" t="s">
        <v>2298</v>
      </c>
      <c r="K138" s="254"/>
      <c r="L138" s="254"/>
      <c r="M138" s="254"/>
      <c r="N138" s="254" t="s">
        <v>15649</v>
      </c>
      <c r="O138" s="254" t="s">
        <v>15650</v>
      </c>
      <c r="P138" s="253"/>
      <c r="Q138" s="255"/>
      <c r="R138" s="250" t="str">
        <f ca="1">IF(ISERROR($V138),"",OFFSET('Smelter Look-up'!$C$4,$V138-4,0)&amp;"")</f>
        <v>Caridad</v>
      </c>
      <c r="S138" s="264" t="str">
        <f t="shared" ca="1" si="7"/>
        <v>MX</v>
      </c>
      <c r="T138" s="264" t="str">
        <f ca="1">IF(B138="","",IF(ISERROR(MATCH($J138,SorP!$B$1:$B$6230,0)),"",INDIRECT("'SorP'!$A$"&amp;MATCH($J138,SorP!$B$1:$B$6230,0))))</f>
        <v>MX-SON</v>
      </c>
      <c r="U138" s="299"/>
      <c r="V138" s="300">
        <f>IF(C138="",NA(),MATCH($B138&amp;$C138,'Smelter Look-up'!$J:$J,0))</f>
        <v>37</v>
      </c>
      <c r="W138" s="301"/>
      <c r="X138" s="301">
        <f t="shared" si="8"/>
        <v>0</v>
      </c>
      <c r="Y138" s="301"/>
      <c r="Z138" s="301"/>
      <c r="AB138" s="303" t="str">
        <f t="shared" si="9"/>
        <v>GoldCaridad</v>
      </c>
    </row>
    <row r="139" spans="1:28" s="302" customFormat="1" ht="369.75">
      <c r="A139" s="249"/>
      <c r="B139" s="250" t="s">
        <v>1654</v>
      </c>
      <c r="C139" s="256" t="s">
        <v>1049</v>
      </c>
      <c r="D139" s="250" t="s">
        <v>1049</v>
      </c>
      <c r="E139" s="250" t="s">
        <v>1623</v>
      </c>
      <c r="F139" s="250" t="str">
        <f ca="1">IF(ISERROR($V139),"",OFFSET('Smelter Look-up'!$E$4,$V139-4,0))</f>
        <v>CID000176</v>
      </c>
      <c r="G139" s="250" t="str">
        <f ca="1">IF(C139=$X$4,"Enter smelter details", IF(ISERROR($V139),"",OFFSET('Smelter Look-up'!$F$4,$V139-4,0)))</f>
        <v>CFSI</v>
      </c>
      <c r="H139" s="251">
        <f ca="1">IF(ISERROR($V139),"",OFFSET('Smelter Look-up'!$G$4,$V139-4,0))</f>
        <v>0</v>
      </c>
      <c r="I139" s="252" t="s">
        <v>2280</v>
      </c>
      <c r="J139" s="252" t="s">
        <v>2281</v>
      </c>
      <c r="K139" s="254"/>
      <c r="L139" s="254"/>
      <c r="M139" s="254"/>
      <c r="N139" s="254" t="s">
        <v>15651</v>
      </c>
      <c r="O139" s="254" t="s">
        <v>15652</v>
      </c>
      <c r="P139" s="253"/>
      <c r="Q139" s="255" t="s">
        <v>15458</v>
      </c>
      <c r="R139" s="250" t="str">
        <f ca="1">IF(ISERROR($V139),"",OFFSET('Smelter Look-up'!$C$4,$V139-4,0)&amp;"")</f>
        <v>C. Hafner GmbH + Co. KG</v>
      </c>
      <c r="S139" s="264" t="str">
        <f t="shared" ca="1" si="7"/>
        <v>DE</v>
      </c>
      <c r="T139" s="264" t="str">
        <f ca="1">IF(B139="","",IF(ISERROR(MATCH($J139,SorP!$B$1:$B$6230,0)),"",INDIRECT("'SorP'!$A$"&amp;MATCH($J139,SorP!$B$1:$B$6230,0))))</f>
        <v>DE-BW</v>
      </c>
      <c r="U139" s="299"/>
      <c r="V139" s="300">
        <f>IF(C139="",NA(),MATCH($B139&amp;$C139,'Smelter Look-up'!$J:$J,0))</f>
        <v>36</v>
      </c>
      <c r="W139" s="301"/>
      <c r="X139" s="301">
        <f t="shared" si="8"/>
        <v>0</v>
      </c>
      <c r="Y139" s="301"/>
      <c r="Z139" s="301"/>
      <c r="AB139" s="303" t="str">
        <f t="shared" si="9"/>
        <v>GoldC. Hafner GmbH + Co. KG</v>
      </c>
    </row>
    <row r="140" spans="1:28" s="302" customFormat="1" ht="331.5">
      <c r="A140" s="249"/>
      <c r="B140" s="250" t="s">
        <v>1654</v>
      </c>
      <c r="C140" s="256" t="s">
        <v>1773</v>
      </c>
      <c r="D140" s="250" t="s">
        <v>1773</v>
      </c>
      <c r="E140" s="250" t="s">
        <v>1345</v>
      </c>
      <c r="F140" s="250" t="str">
        <f ca="1">IF(ISERROR($V140),"",OFFSET('Smelter Look-up'!$E$4,$V140-4,0))</f>
        <v>CID000157</v>
      </c>
      <c r="G140" s="250" t="str">
        <f ca="1">IF(C140=$X$4,"Enter smelter details", IF(ISERROR($V140),"",OFFSET('Smelter Look-up'!$F$4,$V140-4,0)))</f>
        <v>CFSI</v>
      </c>
      <c r="H140" s="251">
        <f ca="1">IF(ISERROR($V140),"",OFFSET('Smelter Look-up'!$G$4,$V140-4,0))</f>
        <v>0</v>
      </c>
      <c r="I140" s="252" t="s">
        <v>2296</v>
      </c>
      <c r="J140" s="252" t="s">
        <v>12115</v>
      </c>
      <c r="K140" s="254"/>
      <c r="L140" s="254"/>
      <c r="M140" s="254"/>
      <c r="N140" s="254" t="s">
        <v>15653</v>
      </c>
      <c r="O140" s="254" t="s">
        <v>15654</v>
      </c>
      <c r="P140" s="253"/>
      <c r="Q140" s="255" t="s">
        <v>15458</v>
      </c>
      <c r="R140" s="250" t="str">
        <f ca="1">IF(ISERROR($V140),"",OFFSET('Smelter Look-up'!$C$4,$V140-4,0)&amp;"")</f>
        <v>Boliden AB</v>
      </c>
      <c r="S140" s="264" t="str">
        <f t="shared" ca="1" si="7"/>
        <v>SE</v>
      </c>
      <c r="T140" s="264" t="str">
        <f ca="1">IF(B140="","",IF(ISERROR(MATCH($J140,SorP!$B$1:$B$6230,0)),"",INDIRECT("'SorP'!$A$"&amp;MATCH($J140,SorP!$B$1:$B$6230,0))))</f>
        <v>SE-AC</v>
      </c>
      <c r="U140" s="299"/>
      <c r="V140" s="300">
        <f>IF(C140="",NA(),MATCH($B140&amp;$C140,'Smelter Look-up'!$J:$J,0))</f>
        <v>35</v>
      </c>
      <c r="W140" s="301"/>
      <c r="X140" s="301">
        <f t="shared" si="8"/>
        <v>0</v>
      </c>
      <c r="Y140" s="301"/>
      <c r="Z140" s="301"/>
      <c r="AB140" s="303" t="str">
        <f t="shared" si="9"/>
        <v>GoldBoliden AB</v>
      </c>
    </row>
    <row r="141" spans="1:28" s="302" customFormat="1" ht="395.25">
      <c r="A141" s="249"/>
      <c r="B141" s="250" t="s">
        <v>1654</v>
      </c>
      <c r="C141" s="256" t="s">
        <v>1364</v>
      </c>
      <c r="D141" s="250" t="s">
        <v>1364</v>
      </c>
      <c r="E141" s="250" t="s">
        <v>1339</v>
      </c>
      <c r="F141" s="250" t="str">
        <f ca="1">IF(ISERROR($V141),"",OFFSET('Smelter Look-up'!$E$4,$V141-4,0))</f>
        <v>CID000128</v>
      </c>
      <c r="G141" s="250" t="str">
        <f ca="1">IF(C141=$X$4,"Enter smelter details", IF(ISERROR($V141),"",OFFSET('Smelter Look-up'!$F$4,$V141-4,0)))</f>
        <v>CFSI</v>
      </c>
      <c r="H141" s="251">
        <f ca="1">IF(ISERROR($V141),"",OFFSET('Smelter Look-up'!$G$4,$V141-4,0))</f>
        <v>0</v>
      </c>
      <c r="I141" s="252" t="s">
        <v>3249</v>
      </c>
      <c r="J141" s="252" t="s">
        <v>11267</v>
      </c>
      <c r="K141" s="254"/>
      <c r="L141" s="254"/>
      <c r="M141" s="254"/>
      <c r="N141" s="254" t="s">
        <v>15655</v>
      </c>
      <c r="O141" s="254" t="s">
        <v>15656</v>
      </c>
      <c r="P141" s="253"/>
      <c r="Q141" s="255" t="s">
        <v>15458</v>
      </c>
      <c r="R141" s="250" t="str">
        <f ca="1">IF(ISERROR($V141),"",OFFSET('Smelter Look-up'!$C$4,$V141-4,0)&amp;"")</f>
        <v>Bangko Sentral ng Pilipinas (Central Bank of the Philippines)</v>
      </c>
      <c r="S141" s="264" t="str">
        <f t="shared" ca="1" si="7"/>
        <v>PH</v>
      </c>
      <c r="T141" s="264" t="str">
        <f ca="1">IF(B141="","",IF(ISERROR(MATCH($J141,SorP!$B$1:$B$6230,0)),"",INDIRECT("'SorP'!$A$"&amp;MATCH($J141,SorP!$B$1:$B$6230,0))))</f>
        <v>PH-RIZ</v>
      </c>
      <c r="U141" s="299"/>
      <c r="V141" s="300">
        <f>IF(C141="",NA(),MATCH($B141&amp;$C141,'Smelter Look-up'!$J:$J,0))</f>
        <v>34</v>
      </c>
      <c r="W141" s="301"/>
      <c r="X141" s="301">
        <f t="shared" si="8"/>
        <v>0</v>
      </c>
      <c r="Y141" s="301"/>
      <c r="Z141" s="301"/>
      <c r="AB141" s="303" t="str">
        <f t="shared" si="9"/>
        <v>GoldBangko Sentral ng Pilipinas (Central Bank of the Philippines)</v>
      </c>
    </row>
    <row r="142" spans="1:28" s="302" customFormat="1" ht="369.75">
      <c r="A142" s="249"/>
      <c r="B142" s="250" t="s">
        <v>1654</v>
      </c>
      <c r="C142" s="256" t="s">
        <v>1771</v>
      </c>
      <c r="D142" s="250" t="s">
        <v>1771</v>
      </c>
      <c r="E142" s="250" t="s">
        <v>1623</v>
      </c>
      <c r="F142" s="250" t="str">
        <f ca="1">IF(ISERROR($V142),"",OFFSET('Smelter Look-up'!$E$4,$V142-4,0))</f>
        <v>CID000113</v>
      </c>
      <c r="G142" s="250" t="str">
        <f ca="1">IF(C142=$X$4,"Enter smelter details", IF(ISERROR($V142),"",OFFSET('Smelter Look-up'!$F$4,$V142-4,0)))</f>
        <v>CFSI</v>
      </c>
      <c r="H142" s="251">
        <f ca="1">IF(ISERROR($V142),"",OFFSET('Smelter Look-up'!$G$4,$V142-4,0))</f>
        <v>0</v>
      </c>
      <c r="I142" s="252" t="s">
        <v>2294</v>
      </c>
      <c r="J142" s="252" t="s">
        <v>2294</v>
      </c>
      <c r="K142" s="254"/>
      <c r="L142" s="254"/>
      <c r="M142" s="254"/>
      <c r="N142" s="254" t="s">
        <v>15657</v>
      </c>
      <c r="O142" s="254" t="s">
        <v>15658</v>
      </c>
      <c r="P142" s="253"/>
      <c r="Q142" s="255" t="s">
        <v>15458</v>
      </c>
      <c r="R142" s="250" t="str">
        <f ca="1">IF(ISERROR($V142),"",OFFSET('Smelter Look-up'!$C$4,$V142-4,0)&amp;"")</f>
        <v>Aurubis AG</v>
      </c>
      <c r="S142" s="264" t="str">
        <f t="shared" ca="1" si="7"/>
        <v>DE</v>
      </c>
      <c r="T142" s="264" t="str">
        <f ca="1">IF(B142="","",IF(ISERROR(MATCH($J142,SorP!$B$1:$B$6230,0)),"",INDIRECT("'SorP'!$A$"&amp;MATCH($J142,SorP!$B$1:$B$6230,0))))</f>
        <v>DE-HH</v>
      </c>
      <c r="U142" s="299"/>
      <c r="V142" s="300">
        <f>IF(C142="",NA(),MATCH($B142&amp;$C142,'Smelter Look-up'!$J:$J,0))</f>
        <v>30</v>
      </c>
      <c r="W142" s="301"/>
      <c r="X142" s="301">
        <f t="shared" si="8"/>
        <v>0</v>
      </c>
      <c r="Y142" s="301"/>
      <c r="Z142" s="301"/>
      <c r="AB142" s="303" t="str">
        <f t="shared" si="9"/>
        <v>GoldAurubis AG</v>
      </c>
    </row>
    <row r="143" spans="1:28" s="302" customFormat="1" ht="102">
      <c r="A143" s="249"/>
      <c r="B143" s="250" t="s">
        <v>1654</v>
      </c>
      <c r="C143" s="256" t="s">
        <v>1006</v>
      </c>
      <c r="D143" s="250" t="s">
        <v>1006</v>
      </c>
      <c r="E143" s="250" t="s">
        <v>1347</v>
      </c>
      <c r="F143" s="250" t="str">
        <f ca="1">IF(ISERROR($V143),"",OFFSET('Smelter Look-up'!$E$4,$V143-4,0))</f>
        <v>CID000103</v>
      </c>
      <c r="G143" s="250" t="str">
        <f ca="1">IF(C143=$X$4,"Enter smelter details", IF(ISERROR($V143),"",OFFSET('Smelter Look-up'!$F$4,$V143-4,0)))</f>
        <v>CFSI</v>
      </c>
      <c r="H143" s="251">
        <f ca="1">IF(ISERROR($V143),"",OFFSET('Smelter Look-up'!$G$4,$V143-4,0))</f>
        <v>0</v>
      </c>
      <c r="I143" s="252" t="s">
        <v>2293</v>
      </c>
      <c r="J143" s="252" t="s">
        <v>13111</v>
      </c>
      <c r="K143" s="254"/>
      <c r="L143" s="254"/>
      <c r="M143" s="254"/>
      <c r="N143" s="254" t="s">
        <v>15659</v>
      </c>
      <c r="O143" s="254" t="s">
        <v>15660</v>
      </c>
      <c r="P143" s="253"/>
      <c r="Q143" s="255"/>
      <c r="R143" s="250" t="str">
        <f ca="1">IF(ISERROR($V143),"",OFFSET('Smelter Look-up'!$C$4,$V143-4,0)&amp;"")</f>
        <v>Atasay Kuyumculuk Sanayi Ve Ticaret A.S.</v>
      </c>
      <c r="S143" s="264" t="str">
        <f t="shared" ca="1" si="7"/>
        <v>TR</v>
      </c>
      <c r="T143" s="264" t="str">
        <f ca="1">IF(B143="","",IF(ISERROR(MATCH($J143,SorP!$B$1:$B$6230,0)),"",INDIRECT("'SorP'!$A$"&amp;MATCH($J143,SorP!$B$1:$B$6230,0))))</f>
        <v>TR-34</v>
      </c>
      <c r="U143" s="299"/>
      <c r="V143" s="300">
        <f>IF(C143="",NA(),MATCH($B143&amp;$C143,'Smelter Look-up'!$J:$J,0))</f>
        <v>28</v>
      </c>
      <c r="W143" s="301"/>
      <c r="X143" s="301">
        <f t="shared" si="8"/>
        <v>0</v>
      </c>
      <c r="Y143" s="301"/>
      <c r="Z143" s="301"/>
      <c r="AB143" s="303" t="str">
        <f t="shared" si="9"/>
        <v>GoldAtasay Kuyumculuk Sanayi Ve Ticaret A.S.</v>
      </c>
    </row>
    <row r="144" spans="1:28" s="302" customFormat="1" ht="293.25">
      <c r="A144" s="249"/>
      <c r="B144" s="250" t="s">
        <v>1654</v>
      </c>
      <c r="C144" s="256" t="s">
        <v>3151</v>
      </c>
      <c r="D144" s="250" t="s">
        <v>3151</v>
      </c>
      <c r="E144" s="250" t="s">
        <v>1630</v>
      </c>
      <c r="F144" s="250" t="str">
        <f ca="1">IF(ISERROR($V144),"",OFFSET('Smelter Look-up'!$E$4,$V144-4,0))</f>
        <v>CID000090</v>
      </c>
      <c r="G144" s="250" t="str">
        <f ca="1">IF(C144=$X$4,"Enter smelter details", IF(ISERROR($V144),"",OFFSET('Smelter Look-up'!$F$4,$V144-4,0)))</f>
        <v>CFSI</v>
      </c>
      <c r="H144" s="251">
        <f ca="1">IF(ISERROR($V144),"",OFFSET('Smelter Look-up'!$G$4,$V144-4,0))</f>
        <v>0</v>
      </c>
      <c r="I144" s="252" t="s">
        <v>2291</v>
      </c>
      <c r="J144" s="252" t="s">
        <v>2292</v>
      </c>
      <c r="K144" s="254"/>
      <c r="L144" s="254"/>
      <c r="M144" s="254"/>
      <c r="N144" s="254" t="s">
        <v>15661</v>
      </c>
      <c r="O144" s="254" t="s">
        <v>15662</v>
      </c>
      <c r="P144" s="253"/>
      <c r="Q144" s="255" t="s">
        <v>15458</v>
      </c>
      <c r="R144" s="250" t="str">
        <f ca="1">IF(ISERROR($V144),"",OFFSET('Smelter Look-up'!$C$4,$V144-4,0)&amp;"")</f>
        <v>Asaka Riken Co., Ltd.</v>
      </c>
      <c r="S144" s="264" t="str">
        <f t="shared" ca="1" si="7"/>
        <v>JP</v>
      </c>
      <c r="T144" s="264" t="str">
        <f ca="1">IF(B144="","",IF(ISERROR(MATCH($J144,SorP!$B$1:$B$6230,0)),"",INDIRECT("'SorP'!$A$"&amp;MATCH($J144,SorP!$B$1:$B$6230,0))))</f>
        <v>JP-07</v>
      </c>
      <c r="U144" s="299"/>
      <c r="V144" s="300">
        <f>IF(C144="",NA(),MATCH($B144&amp;$C144,'Smelter Look-up'!$J:$J,0))</f>
        <v>26</v>
      </c>
      <c r="W144" s="301"/>
      <c r="X144" s="301">
        <f t="shared" si="8"/>
        <v>0</v>
      </c>
      <c r="Y144" s="301"/>
      <c r="Z144" s="301"/>
      <c r="AB144" s="303" t="str">
        <f t="shared" si="9"/>
        <v>GoldAsaka Riken Co., Ltd.</v>
      </c>
    </row>
    <row r="145" spans="1:28" s="302" customFormat="1" ht="318.75">
      <c r="A145" s="249"/>
      <c r="B145" s="250" t="s">
        <v>1654</v>
      </c>
      <c r="C145" s="256" t="s">
        <v>3591</v>
      </c>
      <c r="D145" s="250" t="s">
        <v>3591</v>
      </c>
      <c r="E145" s="250" t="s">
        <v>1630</v>
      </c>
      <c r="F145" s="250" t="str">
        <f ca="1">IF(ISERROR($V145),"",OFFSET('Smelter Look-up'!$E$4,$V145-4,0))</f>
        <v>CID000082</v>
      </c>
      <c r="G145" s="250" t="str">
        <f ca="1">IF(C145=$X$4,"Enter smelter details", IF(ISERROR($V145),"",OFFSET('Smelter Look-up'!$F$4,$V145-4,0)))</f>
        <v>CFSI</v>
      </c>
      <c r="H145" s="251">
        <f ca="1">IF(ISERROR($V145),"",OFFSET('Smelter Look-up'!$G$4,$V145-4,0))</f>
        <v>0</v>
      </c>
      <c r="I145" s="252" t="s">
        <v>2288</v>
      </c>
      <c r="J145" s="252" t="s">
        <v>2289</v>
      </c>
      <c r="K145" s="254"/>
      <c r="L145" s="254"/>
      <c r="M145" s="254"/>
      <c r="N145" s="254" t="s">
        <v>15663</v>
      </c>
      <c r="O145" s="254" t="s">
        <v>15664</v>
      </c>
      <c r="P145" s="253"/>
      <c r="Q145" s="255" t="s">
        <v>15458</v>
      </c>
      <c r="R145" s="250" t="str">
        <f ca="1">IF(ISERROR($V145),"",OFFSET('Smelter Look-up'!$C$4,$V145-4,0)&amp;"")</f>
        <v>Asahi Pretec Corp.</v>
      </c>
      <c r="S145" s="264" t="str">
        <f t="shared" ca="1" si="7"/>
        <v>JP</v>
      </c>
      <c r="T145" s="264" t="str">
        <f ca="1">IF(B145="","",IF(ISERROR(MATCH($J145,SorP!$B$1:$B$6230,0)),"",INDIRECT("'SorP'!$A$"&amp;MATCH($J145,SorP!$B$1:$B$6230,0))))</f>
        <v>JP-28</v>
      </c>
      <c r="U145" s="299"/>
      <c r="V145" s="300">
        <f>IF(C145="",NA(),MATCH($B145&amp;$C145,'Smelter Look-up'!$J:$J,0))</f>
        <v>23</v>
      </c>
      <c r="W145" s="301"/>
      <c r="X145" s="301">
        <f t="shared" si="8"/>
        <v>0</v>
      </c>
      <c r="Y145" s="301"/>
      <c r="Z145" s="301"/>
      <c r="AB145" s="303" t="str">
        <f t="shared" si="9"/>
        <v>GoldAsahi Pretec Corp.</v>
      </c>
    </row>
    <row r="146" spans="1:28" s="302" customFormat="1" ht="409.5">
      <c r="A146" s="249"/>
      <c r="B146" s="250" t="s">
        <v>1654</v>
      </c>
      <c r="C146" s="256" t="s">
        <v>3590</v>
      </c>
      <c r="D146" s="250" t="s">
        <v>3590</v>
      </c>
      <c r="E146" s="250" t="s">
        <v>1619</v>
      </c>
      <c r="F146" s="250" t="str">
        <f ca="1">IF(ISERROR($V146),"",OFFSET('Smelter Look-up'!$E$4,$V146-4,0))</f>
        <v>CID000077</v>
      </c>
      <c r="G146" s="250" t="str">
        <f ca="1">IF(C146=$X$4,"Enter smelter details", IF(ISERROR($V146),"",OFFSET('Smelter Look-up'!$F$4,$V146-4,0)))</f>
        <v>CFSI</v>
      </c>
      <c r="H146" s="251">
        <f ca="1">IF(ISERROR($V146),"",OFFSET('Smelter Look-up'!$G$4,$V146-4,0))</f>
        <v>0</v>
      </c>
      <c r="I146" s="252" t="s">
        <v>2286</v>
      </c>
      <c r="J146" s="252" t="s">
        <v>2287</v>
      </c>
      <c r="K146" s="254"/>
      <c r="L146" s="254"/>
      <c r="M146" s="254"/>
      <c r="N146" s="254" t="s">
        <v>15665</v>
      </c>
      <c r="O146" s="254" t="s">
        <v>15666</v>
      </c>
      <c r="P146" s="253"/>
      <c r="Q146" s="255" t="s">
        <v>15458</v>
      </c>
      <c r="R146" s="250" t="str">
        <f ca="1">IF(ISERROR($V146),"",OFFSET('Smelter Look-up'!$C$4,$V146-4,0)&amp;"")</f>
        <v>Argor-Heraeus S.A.</v>
      </c>
      <c r="S146" s="264" t="str">
        <f t="shared" ca="1" si="7"/>
        <v>CH</v>
      </c>
      <c r="T146" s="264" t="str">
        <f ca="1">IF(B146="","",IF(ISERROR(MATCH($J146,SorP!$B$1:$B$6230,0)),"",INDIRECT("'SorP'!$A$"&amp;MATCH($J146,SorP!$B$1:$B$6230,0))))</f>
        <v>CH-TI</v>
      </c>
      <c r="U146" s="299"/>
      <c r="V146" s="300">
        <f>IF(C146="",NA(),MATCH($B146&amp;$C146,'Smelter Look-up'!$J:$J,0))</f>
        <v>22</v>
      </c>
      <c r="W146" s="301"/>
      <c r="X146" s="301">
        <f t="shared" si="8"/>
        <v>0</v>
      </c>
      <c r="Y146" s="301"/>
      <c r="Z146" s="301"/>
      <c r="AB146" s="303" t="str">
        <f t="shared" si="9"/>
        <v>GoldArgor-Heraeus S.A.</v>
      </c>
    </row>
    <row r="147" spans="1:28" s="302" customFormat="1" ht="344.25">
      <c r="A147" s="249"/>
      <c r="B147" s="250" t="s">
        <v>1654</v>
      </c>
      <c r="C147" s="256" t="s">
        <v>14290</v>
      </c>
      <c r="D147" s="250" t="s">
        <v>14290</v>
      </c>
      <c r="E147" s="250" t="s">
        <v>1617</v>
      </c>
      <c r="F147" s="250" t="str">
        <f ca="1">IF(ISERROR($V147),"",OFFSET('Smelter Look-up'!$E$4,$V147-4,0))</f>
        <v>CID000058</v>
      </c>
      <c r="G147" s="250" t="str">
        <f ca="1">IF(C147=$X$4,"Enter smelter details", IF(ISERROR($V147),"",OFFSET('Smelter Look-up'!$F$4,$V147-4,0)))</f>
        <v>CFSI</v>
      </c>
      <c r="H147" s="251">
        <f ca="1">IF(ISERROR($V147),"",OFFSET('Smelter Look-up'!$G$4,$V147-4,0))</f>
        <v>0</v>
      </c>
      <c r="I147" s="252" t="s">
        <v>2284</v>
      </c>
      <c r="J147" s="252" t="s">
        <v>2285</v>
      </c>
      <c r="K147" s="254"/>
      <c r="L147" s="254"/>
      <c r="M147" s="254"/>
      <c r="N147" s="254" t="s">
        <v>15667</v>
      </c>
      <c r="O147" s="254" t="s">
        <v>15668</v>
      </c>
      <c r="P147" s="253"/>
      <c r="Q147" s="255" t="s">
        <v>15458</v>
      </c>
      <c r="R147" s="250" t="str">
        <f ca="1">IF(ISERROR($V147),"",OFFSET('Smelter Look-up'!$C$4,$V147-4,0)&amp;"")</f>
        <v>AngloGold Ashanti Corrego do Sitio Mineracao</v>
      </c>
      <c r="S147" s="264" t="str">
        <f t="shared" ca="1" si="7"/>
        <v>BR</v>
      </c>
      <c r="T147" s="264" t="str">
        <f ca="1">IF(B147="","",IF(ISERROR(MATCH($J147,SorP!$B$1:$B$6230,0)),"",INDIRECT("'SorP'!$A$"&amp;MATCH($J147,SorP!$B$1:$B$6230,0))))</f>
        <v>BR-MG</v>
      </c>
      <c r="U147" s="299"/>
      <c r="V147" s="300">
        <f>IF(C147="",NA(),MATCH($B147&amp;$C147,'Smelter Look-up'!$J:$J,0))</f>
        <v>18</v>
      </c>
      <c r="W147" s="301"/>
      <c r="X147" s="301">
        <f t="shared" si="8"/>
        <v>0</v>
      </c>
      <c r="Y147" s="301"/>
      <c r="Z147" s="301"/>
      <c r="AB147" s="303" t="str">
        <f t="shared" si="9"/>
        <v>GoldAngloGold Ashanti Corrego do Sitio Mineracao</v>
      </c>
    </row>
    <row r="148" spans="1:28" s="302" customFormat="1" ht="306">
      <c r="A148" s="249"/>
      <c r="B148" s="250" t="s">
        <v>1654</v>
      </c>
      <c r="C148" s="256" t="s">
        <v>1005</v>
      </c>
      <c r="D148" s="250" t="s">
        <v>1005</v>
      </c>
      <c r="E148" s="250" t="s">
        <v>1349</v>
      </c>
      <c r="F148" s="250" t="str">
        <f ca="1">IF(ISERROR($V148),"",OFFSET('Smelter Look-up'!$E$4,$V148-4,0))</f>
        <v>CID000041</v>
      </c>
      <c r="G148" s="250" t="str">
        <f ca="1">IF(C148=$X$4,"Enter smelter details", IF(ISERROR($V148),"",OFFSET('Smelter Look-up'!$F$4,$V148-4,0)))</f>
        <v>CFSI</v>
      </c>
      <c r="H148" s="251">
        <f ca="1">IF(ISERROR($V148),"",OFFSET('Smelter Look-up'!$G$4,$V148-4,0))</f>
        <v>0</v>
      </c>
      <c r="I148" s="252" t="s">
        <v>2282</v>
      </c>
      <c r="J148" s="252" t="s">
        <v>13857</v>
      </c>
      <c r="K148" s="254"/>
      <c r="L148" s="254"/>
      <c r="M148" s="254"/>
      <c r="N148" s="254" t="s">
        <v>15669</v>
      </c>
      <c r="O148" s="254" t="s">
        <v>15670</v>
      </c>
      <c r="P148" s="253"/>
      <c r="Q148" s="255" t="s">
        <v>15458</v>
      </c>
      <c r="R148" s="250" t="str">
        <f ca="1">IF(ISERROR($V148),"",OFFSET('Smelter Look-up'!$C$4,$V148-4,0)&amp;"")</f>
        <v>Almalyk Mining and Metallurgical Complex (AMMC)</v>
      </c>
      <c r="S148" s="264" t="str">
        <f t="shared" ca="1" si="7"/>
        <v>UZ</v>
      </c>
      <c r="T148" s="264" t="str">
        <f ca="1">IF(B148="","",IF(ISERROR(MATCH($J148,SorP!$B$1:$B$6230,0)),"",INDIRECT("'SorP'!$A$"&amp;MATCH($J148,SorP!$B$1:$B$6230,0))))</f>
        <v>UZ-TK</v>
      </c>
      <c r="U148" s="299"/>
      <c r="V148" s="300">
        <f>IF(C148="",NA(),MATCH($B148&amp;$C148,'Smelter Look-up'!$J:$J,0))</f>
        <v>15</v>
      </c>
      <c r="W148" s="301"/>
      <c r="X148" s="301">
        <f t="shared" si="8"/>
        <v>0</v>
      </c>
      <c r="Y148" s="301"/>
      <c r="Z148" s="301"/>
      <c r="AB148" s="303" t="str">
        <f t="shared" si="9"/>
        <v>GoldAlmalyk Mining and Metallurgical Complex (AMMC)</v>
      </c>
    </row>
    <row r="149" spans="1:28" s="302" customFormat="1" ht="344.25">
      <c r="A149" s="249"/>
      <c r="B149" s="250" t="s">
        <v>1654</v>
      </c>
      <c r="C149" s="256" t="s">
        <v>61</v>
      </c>
      <c r="D149" s="250" t="s">
        <v>61</v>
      </c>
      <c r="E149" s="250" t="s">
        <v>1623</v>
      </c>
      <c r="F149" s="250" t="str">
        <f ca="1">IF(ISERROR($V149),"",OFFSET('Smelter Look-up'!$E$4,$V149-4,0))</f>
        <v>CID000035</v>
      </c>
      <c r="G149" s="250" t="str">
        <f ca="1">IF(C149=$X$4,"Enter smelter details", IF(ISERROR($V149),"",OFFSET('Smelter Look-up'!$F$4,$V149-4,0)))</f>
        <v>CFSI</v>
      </c>
      <c r="H149" s="251">
        <f ca="1">IF(ISERROR($V149),"",OFFSET('Smelter Look-up'!$G$4,$V149-4,0))</f>
        <v>0</v>
      </c>
      <c r="I149" s="252" t="s">
        <v>2280</v>
      </c>
      <c r="J149" s="252" t="s">
        <v>2281</v>
      </c>
      <c r="K149" s="254"/>
      <c r="L149" s="254"/>
      <c r="M149" s="254"/>
      <c r="N149" s="254" t="s">
        <v>15671</v>
      </c>
      <c r="O149" s="254" t="s">
        <v>15672</v>
      </c>
      <c r="P149" s="253"/>
      <c r="Q149" s="255" t="s">
        <v>15458</v>
      </c>
      <c r="R149" s="250" t="str">
        <f ca="1">IF(ISERROR($V149),"",OFFSET('Smelter Look-up'!$C$4,$V149-4,0)&amp;"")</f>
        <v>Allgemeine Gold-und Silberscheideanstalt A.G.</v>
      </c>
      <c r="S149" s="264" t="str">
        <f t="shared" ca="1" si="7"/>
        <v>DE</v>
      </c>
      <c r="T149" s="264" t="str">
        <f ca="1">IF(B149="","",IF(ISERROR(MATCH($J149,SorP!$B$1:$B$6230,0)),"",INDIRECT("'SorP'!$A$"&amp;MATCH($J149,SorP!$B$1:$B$6230,0))))</f>
        <v>DE-BW</v>
      </c>
      <c r="U149" s="299"/>
      <c r="V149" s="300">
        <f>IF(C149="",NA(),MATCH($B149&amp;$C149,'Smelter Look-up'!$J:$J,0))</f>
        <v>14</v>
      </c>
      <c r="W149" s="301"/>
      <c r="X149" s="301">
        <f t="shared" si="8"/>
        <v>0</v>
      </c>
      <c r="Y149" s="301"/>
      <c r="Z149" s="301"/>
      <c r="AB149" s="303" t="str">
        <f t="shared" si="9"/>
        <v>GoldAllgemeine Gold-und Silberscheideanstalt A.G.</v>
      </c>
    </row>
    <row r="150" spans="1:28" s="302" customFormat="1" ht="357">
      <c r="A150" s="249"/>
      <c r="B150" s="250" t="s">
        <v>1654</v>
      </c>
      <c r="C150" s="256" t="s">
        <v>3150</v>
      </c>
      <c r="D150" s="250" t="s">
        <v>3150</v>
      </c>
      <c r="E150" s="250" t="s">
        <v>1630</v>
      </c>
      <c r="F150" s="250" t="str">
        <f ca="1">IF(ISERROR($V150),"",OFFSET('Smelter Look-up'!$E$4,$V150-4,0))</f>
        <v>CID000019</v>
      </c>
      <c r="G150" s="250" t="str">
        <f ca="1">IF(C150=$X$4,"Enter smelter details", IF(ISERROR($V150),"",OFFSET('Smelter Look-up'!$F$4,$V150-4,0)))</f>
        <v>CFSI</v>
      </c>
      <c r="H150" s="251">
        <f ca="1">IF(ISERROR($V150),"",OFFSET('Smelter Look-up'!$G$4,$V150-4,0))</f>
        <v>0</v>
      </c>
      <c r="I150" s="252" t="s">
        <v>2278</v>
      </c>
      <c r="J150" s="252" t="s">
        <v>2279</v>
      </c>
      <c r="K150" s="254"/>
      <c r="L150" s="254"/>
      <c r="M150" s="254"/>
      <c r="N150" s="254" t="s">
        <v>15673</v>
      </c>
      <c r="O150" s="254" t="s">
        <v>15674</v>
      </c>
      <c r="P150" s="253"/>
      <c r="Q150" s="255" t="s">
        <v>15458</v>
      </c>
      <c r="R150" s="250" t="str">
        <f ca="1">IF(ISERROR($V150),"",OFFSET('Smelter Look-up'!$C$4,$V150-4,0)&amp;"")</f>
        <v>Aida Chemical Industries Co., Ltd.</v>
      </c>
      <c r="S150" s="264" t="str">
        <f t="shared" ca="1" si="7"/>
        <v>JP</v>
      </c>
      <c r="T150" s="264" t="str">
        <f ca="1">IF(B150="","",IF(ISERROR(MATCH($J150,SorP!$B$1:$B$6230,0)),"",INDIRECT("'SorP'!$A$"&amp;MATCH($J150,SorP!$B$1:$B$6230,0))))</f>
        <v>JP-13</v>
      </c>
      <c r="U150" s="299"/>
      <c r="V150" s="300">
        <f>IF(C150="",NA(),MATCH($B150&amp;$C150,'Smelter Look-up'!$J:$J,0))</f>
        <v>11</v>
      </c>
      <c r="W150" s="301"/>
      <c r="X150" s="301">
        <f t="shared" si="8"/>
        <v>0</v>
      </c>
      <c r="Y150" s="301"/>
      <c r="Z150" s="301"/>
      <c r="AB150" s="303" t="str">
        <f t="shared" si="9"/>
        <v>GoldAida Chemical Industries Co., Ltd.</v>
      </c>
    </row>
    <row r="151" spans="1:28" s="302" customFormat="1" ht="191.25">
      <c r="A151" s="249"/>
      <c r="B151" s="250" t="s">
        <v>1654</v>
      </c>
      <c r="C151" s="256" t="s">
        <v>1970</v>
      </c>
      <c r="D151" s="250" t="s">
        <v>1970</v>
      </c>
      <c r="E151" s="250" t="s">
        <v>3832</v>
      </c>
      <c r="F151" s="250" t="str">
        <f ca="1">IF(ISERROR($V151),"",OFFSET('Smelter Look-up'!$E$4,$V151-4,0))</f>
        <v>CID000015</v>
      </c>
      <c r="G151" s="250" t="str">
        <f ca="1">IF(C151=$X$4,"Enter smelter details", IF(ISERROR($V151),"",OFFSET('Smelter Look-up'!$F$4,$V151-4,0)))</f>
        <v>CFSI</v>
      </c>
      <c r="H151" s="251">
        <f ca="1">IF(ISERROR($V151),"",OFFSET('Smelter Look-up'!$G$4,$V151-4,0))</f>
        <v>0</v>
      </c>
      <c r="I151" s="252" t="s">
        <v>2276</v>
      </c>
      <c r="J151" s="252" t="s">
        <v>2277</v>
      </c>
      <c r="K151" s="254"/>
      <c r="L151" s="254"/>
      <c r="M151" s="254"/>
      <c r="N151" s="254" t="s">
        <v>15675</v>
      </c>
      <c r="O151" s="254" t="s">
        <v>15676</v>
      </c>
      <c r="P151" s="253"/>
      <c r="Q151" s="255" t="s">
        <v>15458</v>
      </c>
      <c r="R151" s="250" t="str">
        <f ca="1">IF(ISERROR($V151),"",OFFSET('Smelter Look-up'!$C$4,$V151-4,0)&amp;"")</f>
        <v>Advanced Chemical Company</v>
      </c>
      <c r="S151" s="264" t="str">
        <f t="shared" ca="1" si="7"/>
        <v>US</v>
      </c>
      <c r="T151" s="264" t="str">
        <f ca="1">IF(B151="","",IF(ISERROR(MATCH($J151,SorP!$B$1:$B$6230,0)),"",INDIRECT("'SorP'!$A$"&amp;MATCH($J151,SorP!$B$1:$B$6230,0))))</f>
        <v>US-RI</v>
      </c>
      <c r="U151" s="299"/>
      <c r="V151" s="300">
        <f>IF(C151="",NA(),MATCH($B151&amp;$C151,'Smelter Look-up'!$J:$J,0))</f>
        <v>7</v>
      </c>
      <c r="W151" s="301"/>
      <c r="X151" s="301">
        <f t="shared" si="8"/>
        <v>0</v>
      </c>
      <c r="Y151" s="301"/>
      <c r="Z151" s="301"/>
      <c r="AB151" s="303" t="str">
        <f t="shared" si="9"/>
        <v>GoldAdvanced Chemical Company</v>
      </c>
    </row>
    <row r="152" spans="1:28" s="302" customFormat="1" ht="178.5">
      <c r="A152" s="249"/>
      <c r="B152" s="250" t="s">
        <v>1656</v>
      </c>
      <c r="C152" s="256" t="s">
        <v>3712</v>
      </c>
      <c r="D152" s="250" t="s">
        <v>3712</v>
      </c>
      <c r="E152" s="250" t="s">
        <v>4003</v>
      </c>
      <c r="F152" s="250" t="str">
        <f ca="1">IF(ISERROR($V152),"",OFFSET('Smelter Look-up'!$E$4,$V152-4,0))</f>
        <v>CID002847</v>
      </c>
      <c r="G152" s="250" t="str">
        <f ca="1">IF(C152=$X$4,"Enter smelter details", IF(ISERROR($V152),"",OFFSET('Smelter Look-up'!$F$4,$V152-4,0)))</f>
        <v>CFSI</v>
      </c>
      <c r="H152" s="251">
        <f ca="1">IF(ISERROR($V152),"",OFFSET('Smelter Look-up'!$G$4,$V152-4,0))</f>
        <v>0</v>
      </c>
      <c r="I152" s="252" t="s">
        <v>3671</v>
      </c>
      <c r="J152" s="252" t="s">
        <v>3671</v>
      </c>
      <c r="K152" s="254"/>
      <c r="L152" s="254"/>
      <c r="M152" s="254"/>
      <c r="N152" s="254" t="s">
        <v>15677</v>
      </c>
      <c r="O152" s="254" t="s">
        <v>15678</v>
      </c>
      <c r="P152" s="253"/>
      <c r="Q152" s="255" t="s">
        <v>15458</v>
      </c>
      <c r="R152" s="250" t="str">
        <f ca="1">IF(ISERROR($V152),"",OFFSET('Smelter Look-up'!$C$4,$V152-4,0)&amp;"")</f>
        <v>Power Resources Ltd.</v>
      </c>
      <c r="S152" s="264" t="str">
        <f t="shared" ca="1" si="7"/>
        <v>MK</v>
      </c>
      <c r="T152" s="264" t="str">
        <f ca="1">IF(B152="","",IF(ISERROR(MATCH($J152,SorP!$B$1:$B$6230,0)),"",INDIRECT("'SorP'!$A$"&amp;MATCH($J152,SorP!$B$1:$B$6230,0))))</f>
        <v>MK-85</v>
      </c>
      <c r="U152" s="299"/>
      <c r="V152" s="300">
        <f>IF(C152="",NA(),MATCH($B152&amp;$C152,'Smelter Look-up'!$J:$J,0))</f>
        <v>324</v>
      </c>
      <c r="W152" s="301"/>
      <c r="X152" s="301">
        <f t="shared" si="8"/>
        <v>0</v>
      </c>
      <c r="Y152" s="301"/>
      <c r="Z152" s="301"/>
      <c r="AB152" s="303" t="str">
        <f t="shared" si="9"/>
        <v>TantalumPower Resources Ltd.</v>
      </c>
    </row>
    <row r="153" spans="1:28" s="302" customFormat="1" ht="89.25">
      <c r="A153" s="249"/>
      <c r="B153" s="250" t="s">
        <v>1656</v>
      </c>
      <c r="C153" s="256" t="s">
        <v>3340</v>
      </c>
      <c r="D153" s="250" t="s">
        <v>3340</v>
      </c>
      <c r="E153" s="250" t="s">
        <v>1621</v>
      </c>
      <c r="F153" s="250" t="str">
        <f ca="1">IF(ISERROR($V153),"",OFFSET('Smelter Look-up'!$E$4,$V153-4,0))</f>
        <v>CID002842</v>
      </c>
      <c r="G153" s="250" t="str">
        <f ca="1">IF(C153=$X$4,"Enter smelter details", IF(ISERROR($V153),"",OFFSET('Smelter Look-up'!$F$4,$V153-4,0)))</f>
        <v>CFSI</v>
      </c>
      <c r="H153" s="251">
        <f ca="1">IF(ISERROR($V153),"",OFFSET('Smelter Look-up'!$G$4,$V153-4,0))</f>
        <v>0</v>
      </c>
      <c r="I153" s="252" t="s">
        <v>2510</v>
      </c>
      <c r="J153" s="252" t="s">
        <v>2342</v>
      </c>
      <c r="K153" s="254"/>
      <c r="L153" s="254"/>
      <c r="M153" s="254"/>
      <c r="N153" s="254" t="s">
        <v>15466</v>
      </c>
      <c r="O153" s="254" t="s">
        <v>15679</v>
      </c>
      <c r="P153" s="253"/>
      <c r="Q153" s="255" t="s">
        <v>15458</v>
      </c>
      <c r="R153" s="250" t="str">
        <f ca="1">IF(ISERROR($V153),"",OFFSET('Smelter Look-up'!$C$4,$V153-4,0)&amp;"")</f>
        <v>Jiangxi Tuohong New Raw Material</v>
      </c>
      <c r="S153" s="264" t="str">
        <f t="shared" ca="1" si="7"/>
        <v>CN</v>
      </c>
      <c r="T153" s="264" t="str">
        <f ca="1">IF(B153="","",IF(ISERROR(MATCH($J153,SorP!$B$1:$B$6230,0)),"",INDIRECT("'SorP'!$A$"&amp;MATCH($J153,SorP!$B$1:$B$6230,0))))</f>
        <v>CN-36</v>
      </c>
      <c r="U153" s="299"/>
      <c r="V153" s="300">
        <f>IF(C153="",NA(),MATCH($B153&amp;$C153,'Smelter Look-up'!$J:$J,0))</f>
        <v>304</v>
      </c>
      <c r="W153" s="301"/>
      <c r="X153" s="301">
        <f t="shared" si="8"/>
        <v>0</v>
      </c>
      <c r="Y153" s="301"/>
      <c r="Z153" s="301"/>
      <c r="AB153" s="303" t="str">
        <f t="shared" si="9"/>
        <v>TantalumJiangxi Tuohong New Raw Material</v>
      </c>
    </row>
    <row r="154" spans="1:28" s="302" customFormat="1" ht="89.25">
      <c r="A154" s="249"/>
      <c r="B154" s="250" t="s">
        <v>1656</v>
      </c>
      <c r="C154" s="256" t="s">
        <v>14296</v>
      </c>
      <c r="D154" s="250" t="s">
        <v>14296</v>
      </c>
      <c r="E154" s="250" t="s">
        <v>1617</v>
      </c>
      <c r="F154" s="250" t="str">
        <f ca="1">IF(ISERROR($V154),"",OFFSET('Smelter Look-up'!$E$4,$V154-4,0))</f>
        <v>CID002707</v>
      </c>
      <c r="G154" s="250" t="str">
        <f ca="1">IF(C154=$X$4,"Enter smelter details", IF(ISERROR($V154),"",OFFSET('Smelter Look-up'!$F$4,$V154-4,0)))</f>
        <v>CFSI</v>
      </c>
      <c r="H154" s="251">
        <f ca="1">IF(ISERROR($V154),"",OFFSET('Smelter Look-up'!$G$4,$V154-4,0))</f>
        <v>0</v>
      </c>
      <c r="I154" s="252" t="s">
        <v>2489</v>
      </c>
      <c r="J154" s="252" t="s">
        <v>2531</v>
      </c>
      <c r="K154" s="254"/>
      <c r="L154" s="254"/>
      <c r="M154" s="254"/>
      <c r="N154" s="254"/>
      <c r="O154" s="254" t="s">
        <v>15680</v>
      </c>
      <c r="P154" s="253"/>
      <c r="Q154" s="255" t="s">
        <v>15458</v>
      </c>
      <c r="R154" s="250" t="str">
        <f ca="1">IF(ISERROR($V154),"",OFFSET('Smelter Look-up'!$C$4,$V154-4,0)&amp;"")</f>
        <v>Resind Industria e Comercio Ltda.</v>
      </c>
      <c r="S154" s="264" t="str">
        <f t="shared" ca="1" si="7"/>
        <v>BR</v>
      </c>
      <c r="T154" s="264" t="str">
        <f ca="1">IF(B154="","",IF(ISERROR(MATCH($J154,SorP!$B$1:$B$6230,0)),"",INDIRECT("'SorP'!$A$"&amp;MATCH($J154,SorP!$B$1:$B$6230,0))))</f>
        <v>BR-MG</v>
      </c>
      <c r="U154" s="299"/>
      <c r="V154" s="300">
        <f>IF(C154="",NA(),MATCH($B154&amp;$C154,'Smelter Look-up'!$J:$J,0))</f>
        <v>327</v>
      </c>
      <c r="W154" s="301"/>
      <c r="X154" s="301">
        <f t="shared" si="8"/>
        <v>0</v>
      </c>
      <c r="Y154" s="301"/>
      <c r="Z154" s="301"/>
      <c r="AB154" s="303" t="str">
        <f t="shared" si="9"/>
        <v>TantalumResind Industria e Comercio Ltda.</v>
      </c>
    </row>
    <row r="155" spans="1:28" s="302" customFormat="1" ht="267.75">
      <c r="A155" s="249"/>
      <c r="B155" s="250" t="s">
        <v>1656</v>
      </c>
      <c r="C155" s="256" t="s">
        <v>2034</v>
      </c>
      <c r="D155" s="250" t="s">
        <v>2034</v>
      </c>
      <c r="E155" s="250" t="s">
        <v>3832</v>
      </c>
      <c r="F155" s="250" t="str">
        <f ca="1">IF(ISERROR($V155),"",OFFSET('Smelter Look-up'!$E$4,$V155-4,0))</f>
        <v>CID002568</v>
      </c>
      <c r="G155" s="250" t="str">
        <f ca="1">IF(C155=$X$4,"Enter smelter details", IF(ISERROR($V155),"",OFFSET('Smelter Look-up'!$F$4,$V155-4,0)))</f>
        <v>CFSI</v>
      </c>
      <c r="H155" s="251">
        <f ca="1">IF(ISERROR($V155),"",OFFSET('Smelter Look-up'!$G$4,$V155-4,0))</f>
        <v>0</v>
      </c>
      <c r="I155" s="252" t="s">
        <v>2528</v>
      </c>
      <c r="J155" s="252" t="s">
        <v>2529</v>
      </c>
      <c r="K155" s="254"/>
      <c r="L155" s="254"/>
      <c r="M155" s="254"/>
      <c r="N155" s="254" t="s">
        <v>15681</v>
      </c>
      <c r="O155" s="254" t="s">
        <v>15682</v>
      </c>
      <c r="P155" s="253"/>
      <c r="Q155" s="255" t="s">
        <v>15458</v>
      </c>
      <c r="R155" s="250" t="str">
        <f ca="1">IF(ISERROR($V155),"",OFFSET('Smelter Look-up'!$C$4,$V155-4,0)&amp;"")</f>
        <v>KEMET Blue Powder</v>
      </c>
      <c r="S155" s="264" t="str">
        <f t="shared" ca="1" si="7"/>
        <v>US</v>
      </c>
      <c r="T155" s="264" t="str">
        <f ca="1">IF(B155="","",IF(ISERROR(MATCH($J155,SorP!$B$1:$B$6230,0)),"",INDIRECT("'SorP'!$A$"&amp;MATCH($J155,SorP!$B$1:$B$6230,0))))</f>
        <v>US-NV</v>
      </c>
      <c r="U155" s="299"/>
      <c r="V155" s="300">
        <f>IF(C155="",NA(),MATCH($B155&amp;$C155,'Smelter Look-up'!$J:$J,0))</f>
        <v>311</v>
      </c>
      <c r="W155" s="301"/>
      <c r="X155" s="301">
        <f t="shared" si="8"/>
        <v>0</v>
      </c>
      <c r="Y155" s="301"/>
      <c r="Z155" s="301"/>
      <c r="AB155" s="303" t="str">
        <f t="shared" si="9"/>
        <v>TantalumKEMET Blue Powder</v>
      </c>
    </row>
    <row r="156" spans="1:28" s="302" customFormat="1" ht="331.5">
      <c r="A156" s="249"/>
      <c r="B156" s="250" t="s">
        <v>1656</v>
      </c>
      <c r="C156" s="256" t="s">
        <v>2009</v>
      </c>
      <c r="D156" s="250" t="s">
        <v>2009</v>
      </c>
      <c r="E156" s="250" t="s">
        <v>1630</v>
      </c>
      <c r="F156" s="250" t="str">
        <f ca="1">IF(ISERROR($V156),"",OFFSET('Smelter Look-up'!$E$4,$V156-4,0))</f>
        <v>CID002558</v>
      </c>
      <c r="G156" s="250" t="str">
        <f ca="1">IF(C156=$X$4,"Enter smelter details", IF(ISERROR($V156),"",OFFSET('Smelter Look-up'!$F$4,$V156-4,0)))</f>
        <v>CFSI</v>
      </c>
      <c r="H156" s="251">
        <f ca="1">IF(ISERROR($V156),"",OFFSET('Smelter Look-up'!$G$4,$V156-4,0))</f>
        <v>0</v>
      </c>
      <c r="I156" s="252" t="s">
        <v>2527</v>
      </c>
      <c r="J156" s="252" t="s">
        <v>2292</v>
      </c>
      <c r="K156" s="254"/>
      <c r="L156" s="254"/>
      <c r="M156" s="254"/>
      <c r="N156" s="254" t="s">
        <v>15683</v>
      </c>
      <c r="O156" s="254" t="s">
        <v>15684</v>
      </c>
      <c r="P156" s="253"/>
      <c r="Q156" s="255" t="s">
        <v>15458</v>
      </c>
      <c r="R156" s="250" t="str">
        <f ca="1">IF(ISERROR($V156),"",OFFSET('Smelter Look-up'!$C$4,$V156-4,0)&amp;"")</f>
        <v>Global Advanced Metals Aizu</v>
      </c>
      <c r="S156" s="264" t="str">
        <f t="shared" ca="1" si="7"/>
        <v>JP</v>
      </c>
      <c r="T156" s="264" t="str">
        <f ca="1">IF(B156="","",IF(ISERROR(MATCH($J156,SorP!$B$1:$B$6230,0)),"",INDIRECT("'SorP'!$A$"&amp;MATCH($J156,SorP!$B$1:$B$6230,0))))</f>
        <v>JP-07</v>
      </c>
      <c r="U156" s="299"/>
      <c r="V156" s="300">
        <f>IF(C156="",NA(),MATCH($B156&amp;$C156,'Smelter Look-up'!$J:$J,0))</f>
        <v>292</v>
      </c>
      <c r="W156" s="301"/>
      <c r="X156" s="301">
        <f t="shared" si="8"/>
        <v>0</v>
      </c>
      <c r="Y156" s="301"/>
      <c r="Z156" s="301"/>
      <c r="AB156" s="303" t="str">
        <f t="shared" si="9"/>
        <v>TantalumGlobal Advanced Metals Aizu</v>
      </c>
    </row>
    <row r="157" spans="1:28" s="302" customFormat="1" ht="409.5">
      <c r="A157" s="249"/>
      <c r="B157" s="250" t="s">
        <v>1656</v>
      </c>
      <c r="C157" s="256" t="s">
        <v>2011</v>
      </c>
      <c r="D157" s="250" t="s">
        <v>2011</v>
      </c>
      <c r="E157" s="250" t="s">
        <v>3832</v>
      </c>
      <c r="F157" s="250" t="str">
        <f ca="1">IF(ISERROR($V157),"",OFFSET('Smelter Look-up'!$E$4,$V157-4,0))</f>
        <v>CID002557</v>
      </c>
      <c r="G157" s="250" t="str">
        <f ca="1">IF(C157=$X$4,"Enter smelter details", IF(ISERROR($V157),"",OFFSET('Smelter Look-up'!$F$4,$V157-4,0)))</f>
        <v>CFSI</v>
      </c>
      <c r="H157" s="251">
        <f ca="1">IF(ISERROR($V157),"",OFFSET('Smelter Look-up'!$G$4,$V157-4,0))</f>
        <v>0</v>
      </c>
      <c r="I157" s="252" t="s">
        <v>2526</v>
      </c>
      <c r="J157" s="252" t="s">
        <v>2508</v>
      </c>
      <c r="K157" s="254"/>
      <c r="L157" s="254"/>
      <c r="M157" s="254"/>
      <c r="N157" s="254" t="s">
        <v>15685</v>
      </c>
      <c r="O157" s="254" t="s">
        <v>15686</v>
      </c>
      <c r="P157" s="253"/>
      <c r="Q157" s="255" t="s">
        <v>15458</v>
      </c>
      <c r="R157" s="250" t="str">
        <f ca="1">IF(ISERROR($V157),"",OFFSET('Smelter Look-up'!$C$4,$V157-4,0)&amp;"")</f>
        <v>Global Advanced Metals Boyertown</v>
      </c>
      <c r="S157" s="264" t="str">
        <f t="shared" ca="1" si="7"/>
        <v>US</v>
      </c>
      <c r="T157" s="264" t="str">
        <f ca="1">IF(B157="","",IF(ISERROR(MATCH($J157,SorP!$B$1:$B$6230,0)),"",INDIRECT("'SorP'!$A$"&amp;MATCH($J157,SorP!$B$1:$B$6230,0))))</f>
        <v>US-PA</v>
      </c>
      <c r="U157" s="299"/>
      <c r="V157" s="300">
        <f>IF(C157="",NA(),MATCH($B157&amp;$C157,'Smelter Look-up'!$J:$J,0))</f>
        <v>293</v>
      </c>
      <c r="W157" s="301"/>
      <c r="X157" s="301">
        <f t="shared" si="8"/>
        <v>0</v>
      </c>
      <c r="Y157" s="301"/>
      <c r="Z157" s="301"/>
      <c r="AB157" s="303" t="str">
        <f t="shared" si="9"/>
        <v>TantalumGlobal Advanced Metals Boyertown</v>
      </c>
    </row>
    <row r="158" spans="1:28" s="302" customFormat="1" ht="409.5">
      <c r="A158" s="249"/>
      <c r="B158" s="250" t="s">
        <v>1656</v>
      </c>
      <c r="C158" s="256" t="s">
        <v>3645</v>
      </c>
      <c r="D158" s="250" t="s">
        <v>3645</v>
      </c>
      <c r="E158" s="250" t="s">
        <v>1623</v>
      </c>
      <c r="F158" s="250" t="str">
        <f ca="1">IF(ISERROR($V158),"",OFFSET('Smelter Look-up'!$E$4,$V158-4,0))</f>
        <v>CID002550</v>
      </c>
      <c r="G158" s="250" t="str">
        <f ca="1">IF(C158=$X$4,"Enter smelter details", IF(ISERROR($V158),"",OFFSET('Smelter Look-up'!$F$4,$V158-4,0)))</f>
        <v>CFSI</v>
      </c>
      <c r="H158" s="251">
        <f ca="1">IF(ISERROR($V158),"",OFFSET('Smelter Look-up'!$G$4,$V158-4,0))</f>
        <v>0</v>
      </c>
      <c r="I158" s="252" t="s">
        <v>2521</v>
      </c>
      <c r="J158" s="252" t="s">
        <v>2281</v>
      </c>
      <c r="K158" s="254"/>
      <c r="L158" s="254"/>
      <c r="M158" s="254"/>
      <c r="N158" s="254" t="s">
        <v>15687</v>
      </c>
      <c r="O158" s="254" t="s">
        <v>15688</v>
      </c>
      <c r="P158" s="253"/>
      <c r="Q158" s="255" t="s">
        <v>15458</v>
      </c>
      <c r="R158" s="250" t="str">
        <f ca="1">IF(ISERROR($V158),"",OFFSET('Smelter Look-up'!$C$4,$V158-4,0)&amp;"")</f>
        <v>H.C. Starck Smelting GmbH &amp; Co. KG</v>
      </c>
      <c r="S158" s="264" t="str">
        <f t="shared" ca="1" si="7"/>
        <v>DE</v>
      </c>
      <c r="T158" s="264" t="str">
        <f ca="1">IF(B158="","",IF(ISERROR(MATCH($J158,SorP!$B$1:$B$6230,0)),"",INDIRECT("'SorP'!$A$"&amp;MATCH($J158,SorP!$B$1:$B$6230,0))))</f>
        <v>DE-BW</v>
      </c>
      <c r="U158" s="299"/>
      <c r="V158" s="300">
        <f>IF(C158="",NA(),MATCH($B158&amp;$C158,'Smelter Look-up'!$J:$J,0))</f>
        <v>300</v>
      </c>
      <c r="W158" s="301"/>
      <c r="X158" s="301">
        <f t="shared" si="8"/>
        <v>0</v>
      </c>
      <c r="Y158" s="301"/>
      <c r="Z158" s="301"/>
      <c r="AB158" s="303" t="str">
        <f t="shared" si="9"/>
        <v>TantalumH.C. Starck Smelting GmbH &amp; Co. KG</v>
      </c>
    </row>
    <row r="159" spans="1:28" s="302" customFormat="1" ht="409.5">
      <c r="A159" s="249"/>
      <c r="B159" s="250" t="s">
        <v>1656</v>
      </c>
      <c r="C159" s="256" t="s">
        <v>2020</v>
      </c>
      <c r="D159" s="250" t="s">
        <v>2020</v>
      </c>
      <c r="E159" s="250" t="s">
        <v>1630</v>
      </c>
      <c r="F159" s="250" t="str">
        <f ca="1">IF(ISERROR($V159),"",OFFSET('Smelter Look-up'!$E$4,$V159-4,0))</f>
        <v>CID002549</v>
      </c>
      <c r="G159" s="250" t="str">
        <f ca="1">IF(C159=$X$4,"Enter smelter details", IF(ISERROR($V159),"",OFFSET('Smelter Look-up'!$F$4,$V159-4,0)))</f>
        <v>CFSI</v>
      </c>
      <c r="H159" s="251">
        <f ca="1">IF(ISERROR($V159),"",OFFSET('Smelter Look-up'!$G$4,$V159-4,0))</f>
        <v>0</v>
      </c>
      <c r="I159" s="252" t="s">
        <v>2524</v>
      </c>
      <c r="J159" s="252" t="s">
        <v>2525</v>
      </c>
      <c r="K159" s="254"/>
      <c r="L159" s="254"/>
      <c r="M159" s="254"/>
      <c r="N159" s="254" t="s">
        <v>15689</v>
      </c>
      <c r="O159" s="254" t="s">
        <v>15690</v>
      </c>
      <c r="P159" s="253"/>
      <c r="Q159" s="255" t="s">
        <v>15458</v>
      </c>
      <c r="R159" s="250" t="str">
        <f ca="1">IF(ISERROR($V159),"",OFFSET('Smelter Look-up'!$C$4,$V159-4,0)&amp;"")</f>
        <v>H.C. Starck Ltd.</v>
      </c>
      <c r="S159" s="264" t="str">
        <f t="shared" ca="1" si="7"/>
        <v>JP</v>
      </c>
      <c r="T159" s="264" t="str">
        <f ca="1">IF(B159="","",IF(ISERROR(MATCH($J159,SorP!$B$1:$B$6230,0)),"",INDIRECT("'SorP'!$A$"&amp;MATCH($J159,SorP!$B$1:$B$6230,0))))</f>
        <v>JP-08</v>
      </c>
      <c r="U159" s="299"/>
      <c r="V159" s="300">
        <f>IF(C159="",NA(),MATCH($B159&amp;$C159,'Smelter Look-up'!$J:$J,0))</f>
        <v>299</v>
      </c>
      <c r="W159" s="301"/>
      <c r="X159" s="301">
        <f t="shared" si="8"/>
        <v>0</v>
      </c>
      <c r="Y159" s="301"/>
      <c r="Z159" s="301"/>
      <c r="AB159" s="303" t="str">
        <f t="shared" si="9"/>
        <v>TantalumH.C. Starck Ltd.</v>
      </c>
    </row>
    <row r="160" spans="1:28" s="302" customFormat="1" ht="409.5">
      <c r="A160" s="249"/>
      <c r="B160" s="250" t="s">
        <v>1656</v>
      </c>
      <c r="C160" s="256" t="s">
        <v>2018</v>
      </c>
      <c r="D160" s="250" t="s">
        <v>2018</v>
      </c>
      <c r="E160" s="250" t="s">
        <v>3832</v>
      </c>
      <c r="F160" s="250" t="str">
        <f ca="1">IF(ISERROR($V160),"",OFFSET('Smelter Look-up'!$E$4,$V160-4,0))</f>
        <v>CID002548</v>
      </c>
      <c r="G160" s="250" t="str">
        <f ca="1">IF(C160=$X$4,"Enter smelter details", IF(ISERROR($V160),"",OFFSET('Smelter Look-up'!$F$4,$V160-4,0)))</f>
        <v>CFSI</v>
      </c>
      <c r="H160" s="251">
        <f ca="1">IF(ISERROR($V160),"",OFFSET('Smelter Look-up'!$G$4,$V160-4,0))</f>
        <v>0</v>
      </c>
      <c r="I160" s="252" t="s">
        <v>2523</v>
      </c>
      <c r="J160" s="252" t="s">
        <v>2372</v>
      </c>
      <c r="K160" s="254"/>
      <c r="L160" s="254"/>
      <c r="M160" s="254"/>
      <c r="N160" s="254" t="s">
        <v>15691</v>
      </c>
      <c r="O160" s="254" t="s">
        <v>15692</v>
      </c>
      <c r="P160" s="253"/>
      <c r="Q160" s="255" t="s">
        <v>15458</v>
      </c>
      <c r="R160" s="250" t="str">
        <f ca="1">IF(ISERROR($V160),"",OFFSET('Smelter Look-up'!$C$4,$V160-4,0)&amp;"")</f>
        <v>H.C. Starck Inc.</v>
      </c>
      <c r="S160" s="264" t="str">
        <f t="shared" ca="1" si="7"/>
        <v>US</v>
      </c>
      <c r="T160" s="264" t="str">
        <f ca="1">IF(B160="","",IF(ISERROR(MATCH($J160,SorP!$B$1:$B$6230,0)),"",INDIRECT("'SorP'!$A$"&amp;MATCH($J160,SorP!$B$1:$B$6230,0))))</f>
        <v>US-MA</v>
      </c>
      <c r="U160" s="299"/>
      <c r="V160" s="300">
        <f>IF(C160="",NA(),MATCH($B160&amp;$C160,'Smelter Look-up'!$J:$J,0))</f>
        <v>298</v>
      </c>
      <c r="W160" s="301"/>
      <c r="X160" s="301">
        <f t="shared" si="8"/>
        <v>0</v>
      </c>
      <c r="Y160" s="301"/>
      <c r="Z160" s="301"/>
      <c r="AB160" s="303" t="str">
        <f t="shared" si="9"/>
        <v>TantalumH.C. Starck Inc.</v>
      </c>
    </row>
    <row r="161" spans="1:28" s="302" customFormat="1" ht="409.5">
      <c r="A161" s="249"/>
      <c r="B161" s="250" t="s">
        <v>1656</v>
      </c>
      <c r="C161" s="256" t="s">
        <v>2016</v>
      </c>
      <c r="D161" s="250" t="s">
        <v>2016</v>
      </c>
      <c r="E161" s="250" t="s">
        <v>1623</v>
      </c>
      <c r="F161" s="250" t="str">
        <f ca="1">IF(ISERROR($V161),"",OFFSET('Smelter Look-up'!$E$4,$V161-4,0))</f>
        <v>CID002547</v>
      </c>
      <c r="G161" s="250" t="str">
        <f ca="1">IF(C161=$X$4,"Enter smelter details", IF(ISERROR($V161),"",OFFSET('Smelter Look-up'!$F$4,$V161-4,0)))</f>
        <v>CFSI</v>
      </c>
      <c r="H161" s="251">
        <f ca="1">IF(ISERROR($V161),"",OFFSET('Smelter Look-up'!$G$4,$V161-4,0))</f>
        <v>0</v>
      </c>
      <c r="I161" s="252" t="s">
        <v>2522</v>
      </c>
      <c r="J161" s="252" t="s">
        <v>5764</v>
      </c>
      <c r="K161" s="254"/>
      <c r="L161" s="254"/>
      <c r="M161" s="254"/>
      <c r="N161" s="254" t="s">
        <v>15693</v>
      </c>
      <c r="O161" s="254" t="s">
        <v>15694</v>
      </c>
      <c r="P161" s="253"/>
      <c r="Q161" s="255" t="s">
        <v>15458</v>
      </c>
      <c r="R161" s="250" t="str">
        <f ca="1">IF(ISERROR($V161),"",OFFSET('Smelter Look-up'!$C$4,$V161-4,0)&amp;"")</f>
        <v>H.C. Starck Hermsdorf GmbH</v>
      </c>
      <c r="S161" s="264" t="str">
        <f t="shared" ca="1" si="7"/>
        <v>DE</v>
      </c>
      <c r="T161" s="264" t="str">
        <f ca="1">IF(B161="","",IF(ISERROR(MATCH($J161,SorP!$B$1:$B$6230,0)),"",INDIRECT("'SorP'!$A$"&amp;MATCH($J161,SorP!$B$1:$B$6230,0))))</f>
        <v>DE-TH</v>
      </c>
      <c r="U161" s="299"/>
      <c r="V161" s="300">
        <f>IF(C161="",NA(),MATCH($B161&amp;$C161,'Smelter Look-up'!$J:$J,0))</f>
        <v>297</v>
      </c>
      <c r="W161" s="301"/>
      <c r="X161" s="301">
        <f t="shared" si="8"/>
        <v>0</v>
      </c>
      <c r="Y161" s="301"/>
      <c r="Z161" s="301"/>
      <c r="AB161" s="303" t="str">
        <f t="shared" si="9"/>
        <v>TantalumH.C. Starck Hermsdorf GmbH</v>
      </c>
    </row>
    <row r="162" spans="1:28" s="302" customFormat="1" ht="409.5">
      <c r="A162" s="249"/>
      <c r="B162" s="250" t="s">
        <v>1656</v>
      </c>
      <c r="C162" s="256" t="s">
        <v>3971</v>
      </c>
      <c r="D162" s="250" t="s">
        <v>3971</v>
      </c>
      <c r="E162" s="250" t="s">
        <v>1623</v>
      </c>
      <c r="F162" s="250" t="str">
        <f ca="1">IF(ISERROR($V162),"",OFFSET('Smelter Look-up'!$E$4,$V162-4,0))</f>
        <v>CID002545</v>
      </c>
      <c r="G162" s="250" t="str">
        <f ca="1">IF(C162=$X$4,"Enter smelter details", IF(ISERROR($V162),"",OFFSET('Smelter Look-up'!$F$4,$V162-4,0)))</f>
        <v>CFSI</v>
      </c>
      <c r="H162" s="251">
        <f ca="1">IF(ISERROR($V162),"",OFFSET('Smelter Look-up'!$G$4,$V162-4,0))</f>
        <v>0</v>
      </c>
      <c r="I162" s="252" t="s">
        <v>2520</v>
      </c>
      <c r="J162" s="252" t="s">
        <v>5786</v>
      </c>
      <c r="K162" s="254"/>
      <c r="L162" s="254"/>
      <c r="M162" s="254"/>
      <c r="N162" s="254" t="s">
        <v>15695</v>
      </c>
      <c r="O162" s="254" t="s">
        <v>15696</v>
      </c>
      <c r="P162" s="253"/>
      <c r="Q162" s="255" t="s">
        <v>15458</v>
      </c>
      <c r="R162" s="250" t="str">
        <f ca="1">IF(ISERROR($V162),"",OFFSET('Smelter Look-up'!$C$4,$V162-4,0)&amp;"")</f>
        <v>H.C. Starck Tantalum and Niobium GmbH</v>
      </c>
      <c r="S162" s="264" t="str">
        <f t="shared" ca="1" si="7"/>
        <v>DE</v>
      </c>
      <c r="T162" s="264" t="str">
        <f ca="1">IF(B162="","",IF(ISERROR(MATCH($J162,SorP!$B$1:$B$6230,0)),"",INDIRECT("'SorP'!$A$"&amp;MATCH($J162,SorP!$B$1:$B$6230,0))))</f>
        <v>DE-NI</v>
      </c>
      <c r="U162" s="299"/>
      <c r="V162" s="300">
        <f>IF(C162="",NA(),MATCH($B162&amp;$C162,'Smelter Look-up'!$J:$J,0))</f>
        <v>301</v>
      </c>
      <c r="W162" s="301"/>
      <c r="X162" s="301">
        <f t="shared" si="8"/>
        <v>0</v>
      </c>
      <c r="Y162" s="301"/>
      <c r="Z162" s="301"/>
      <c r="AB162" s="303" t="str">
        <f t="shared" si="9"/>
        <v>TantalumH.C. Starck Tantalum and Niobium GmbH</v>
      </c>
    </row>
    <row r="163" spans="1:28" s="302" customFormat="1" ht="409.5">
      <c r="A163" s="249"/>
      <c r="B163" s="250" t="s">
        <v>1656</v>
      </c>
      <c r="C163" s="256" t="s">
        <v>2013</v>
      </c>
      <c r="D163" s="250" t="s">
        <v>2013</v>
      </c>
      <c r="E163" s="250" t="s">
        <v>1346</v>
      </c>
      <c r="F163" s="250" t="str">
        <f ca="1">IF(ISERROR($V163),"",OFFSET('Smelter Look-up'!$E$4,$V163-4,0))</f>
        <v>CID002544</v>
      </c>
      <c r="G163" s="250" t="str">
        <f ca="1">IF(C163=$X$4,"Enter smelter details", IF(ISERROR($V163),"",OFFSET('Smelter Look-up'!$F$4,$V163-4,0)))</f>
        <v>CFSI</v>
      </c>
      <c r="H163" s="251">
        <f ca="1">IF(ISERROR($V163),"",OFFSET('Smelter Look-up'!$G$4,$V163-4,0))</f>
        <v>0</v>
      </c>
      <c r="I163" s="252" t="s">
        <v>2518</v>
      </c>
      <c r="J163" s="252" t="s">
        <v>2519</v>
      </c>
      <c r="K163" s="254"/>
      <c r="L163" s="254"/>
      <c r="M163" s="254"/>
      <c r="N163" s="254" t="s">
        <v>15697</v>
      </c>
      <c r="O163" s="254" t="s">
        <v>15698</v>
      </c>
      <c r="P163" s="253"/>
      <c r="Q163" s="255" t="s">
        <v>15458</v>
      </c>
      <c r="R163" s="250" t="str">
        <f ca="1">IF(ISERROR($V163),"",OFFSET('Smelter Look-up'!$C$4,$V163-4,0)&amp;"")</f>
        <v>H.C. Starck Co., Ltd.</v>
      </c>
      <c r="S163" s="264" t="str">
        <f t="shared" ca="1" si="7"/>
        <v>TH</v>
      </c>
      <c r="T163" s="264" t="str">
        <f ca="1">IF(B163="","",IF(ISERROR(MATCH($J163,SorP!$B$1:$B$6230,0)),"",INDIRECT("'SorP'!$A$"&amp;MATCH($J163,SorP!$B$1:$B$6230,0))))</f>
        <v>TH-21</v>
      </c>
      <c r="U163" s="299"/>
      <c r="V163" s="300">
        <f>IF(C163="",NA(),MATCH($B163&amp;$C163,'Smelter Look-up'!$J:$J,0))</f>
        <v>296</v>
      </c>
      <c r="W163" s="301"/>
      <c r="X163" s="301">
        <f t="shared" si="8"/>
        <v>0</v>
      </c>
      <c r="Y163" s="301"/>
      <c r="Z163" s="301"/>
      <c r="AB163" s="303" t="str">
        <f t="shared" si="9"/>
        <v>TantalumH.C. Starck Co., Ltd.</v>
      </c>
    </row>
    <row r="164" spans="1:28" s="302" customFormat="1" ht="267.75">
      <c r="A164" s="249"/>
      <c r="B164" s="250" t="s">
        <v>1656</v>
      </c>
      <c r="C164" s="256" t="s">
        <v>2023</v>
      </c>
      <c r="D164" s="250" t="s">
        <v>2023</v>
      </c>
      <c r="E164" s="250" t="s">
        <v>1635</v>
      </c>
      <c r="F164" s="250" t="str">
        <f ca="1">IF(ISERROR($V164),"",OFFSET('Smelter Look-up'!$E$4,$V164-4,0))</f>
        <v>CID002539</v>
      </c>
      <c r="G164" s="250" t="str">
        <f ca="1">IF(C164=$X$4,"Enter smelter details", IF(ISERROR($V164),"",OFFSET('Smelter Look-up'!$F$4,$V164-4,0)))</f>
        <v>CFSI</v>
      </c>
      <c r="H164" s="251">
        <f ca="1">IF(ISERROR($V164),"",OFFSET('Smelter Look-up'!$G$4,$V164-4,0))</f>
        <v>0</v>
      </c>
      <c r="I164" s="252" t="s">
        <v>2516</v>
      </c>
      <c r="J164" s="252" t="s">
        <v>2517</v>
      </c>
      <c r="K164" s="254"/>
      <c r="L164" s="254"/>
      <c r="M164" s="254"/>
      <c r="N164" s="254" t="s">
        <v>15699</v>
      </c>
      <c r="O164" s="254" t="s">
        <v>15700</v>
      </c>
      <c r="P164" s="253"/>
      <c r="Q164" s="255" t="s">
        <v>15458</v>
      </c>
      <c r="R164" s="250" t="str">
        <f ca="1">IF(ISERROR($V164),"",OFFSET('Smelter Look-up'!$C$4,$V164-4,0)&amp;"")</f>
        <v>KEMET Blue Metals</v>
      </c>
      <c r="S164" s="264" t="str">
        <f t="shared" ca="1" si="7"/>
        <v>MX</v>
      </c>
      <c r="T164" s="264" t="str">
        <f ca="1">IF(B164="","",IF(ISERROR(MATCH($J164,SorP!$B$1:$B$6230,0)),"",INDIRECT("'SorP'!$A$"&amp;MATCH($J164,SorP!$B$1:$B$6230,0))))</f>
        <v>MX-TAM</v>
      </c>
      <c r="U164" s="299"/>
      <c r="V164" s="300">
        <f>IF(C164="",NA(),MATCH($B164&amp;$C164,'Smelter Look-up'!$J:$J,0))</f>
        <v>310</v>
      </c>
      <c r="W164" s="301"/>
      <c r="X164" s="301">
        <f t="shared" si="8"/>
        <v>0</v>
      </c>
      <c r="Y164" s="301"/>
      <c r="Z164" s="301"/>
      <c r="AB164" s="303" t="str">
        <f t="shared" si="9"/>
        <v>TantalumKEMET Blue Metals</v>
      </c>
    </row>
    <row r="165" spans="1:28" s="302" customFormat="1" ht="114.75">
      <c r="A165" s="249"/>
      <c r="B165" s="250" t="s">
        <v>1656</v>
      </c>
      <c r="C165" s="256" t="s">
        <v>3189</v>
      </c>
      <c r="D165" s="250" t="s">
        <v>3189</v>
      </c>
      <c r="E165" s="250" t="s">
        <v>1621</v>
      </c>
      <c r="F165" s="250" t="str">
        <f ca="1">IF(ISERROR($V165),"",OFFSET('Smelter Look-up'!$E$4,$V165-4,0))</f>
        <v>CID002512</v>
      </c>
      <c r="G165" s="250" t="str">
        <f ca="1">IF(C165=$X$4,"Enter smelter details", IF(ISERROR($V165),"",OFFSET('Smelter Look-up'!$F$4,$V165-4,0)))</f>
        <v>CFSI</v>
      </c>
      <c r="H165" s="251">
        <f ca="1">IF(ISERROR($V165),"",OFFSET('Smelter Look-up'!$G$4,$V165-4,0))</f>
        <v>0</v>
      </c>
      <c r="I165" s="252" t="s">
        <v>2515</v>
      </c>
      <c r="J165" s="252" t="s">
        <v>2342</v>
      </c>
      <c r="K165" s="254"/>
      <c r="L165" s="254"/>
      <c r="M165" s="254"/>
      <c r="N165" s="254" t="s">
        <v>15466</v>
      </c>
      <c r="O165" s="254" t="s">
        <v>15701</v>
      </c>
      <c r="P165" s="253"/>
      <c r="Q165" s="255" t="s">
        <v>15458</v>
      </c>
      <c r="R165" s="250" t="str">
        <f ca="1">IF(ISERROR($V165),"",OFFSET('Smelter Look-up'!$C$4,$V165-4,0)&amp;"")</f>
        <v>Jiangxi Dinghai Tantalum &amp; Niobium Co., Ltd.</v>
      </c>
      <c r="S165" s="264" t="str">
        <f t="shared" ca="1" si="7"/>
        <v>CN</v>
      </c>
      <c r="T165" s="264" t="str">
        <f ca="1">IF(B165="","",IF(ISERROR(MATCH($J165,SorP!$B$1:$B$6230,0)),"",INDIRECT("'SorP'!$A$"&amp;MATCH($J165,SorP!$B$1:$B$6230,0))))</f>
        <v>CN-36</v>
      </c>
      <c r="U165" s="299"/>
      <c r="V165" s="300">
        <f>IF(C165="",NA(),MATCH($B165&amp;$C165,'Smelter Look-up'!$J:$J,0))</f>
        <v>303</v>
      </c>
      <c r="W165" s="301"/>
      <c r="X165" s="301">
        <f t="shared" si="8"/>
        <v>0</v>
      </c>
      <c r="Y165" s="301"/>
      <c r="Z165" s="301"/>
      <c r="AB165" s="303" t="str">
        <f t="shared" si="9"/>
        <v>TantalumJiangxi Dinghai Tantalum &amp; Niobium Co., Ltd.</v>
      </c>
    </row>
    <row r="166" spans="1:28" s="302" customFormat="1" ht="127.5">
      <c r="A166" s="249"/>
      <c r="B166" s="250" t="s">
        <v>1656</v>
      </c>
      <c r="C166" s="256" t="s">
        <v>3187</v>
      </c>
      <c r="D166" s="250" t="s">
        <v>3187</v>
      </c>
      <c r="E166" s="250" t="s">
        <v>1621</v>
      </c>
      <c r="F166" s="250" t="str">
        <f ca="1">IF(ISERROR($V166),"",OFFSET('Smelter Look-up'!$E$4,$V166-4,0))</f>
        <v>CID002508</v>
      </c>
      <c r="G166" s="250" t="str">
        <f ca="1">IF(C166=$X$4,"Enter smelter details", IF(ISERROR($V166),"",OFFSET('Smelter Look-up'!$F$4,$V166-4,0)))</f>
        <v>CFSI</v>
      </c>
      <c r="H166" s="251">
        <f ca="1">IF(ISERROR($V166),"",OFFSET('Smelter Look-up'!$G$4,$V166-4,0))</f>
        <v>0</v>
      </c>
      <c r="I166" s="252" t="s">
        <v>2514</v>
      </c>
      <c r="J166" s="252" t="s">
        <v>2453</v>
      </c>
      <c r="K166" s="254"/>
      <c r="L166" s="254"/>
      <c r="M166" s="254"/>
      <c r="N166" s="254" t="s">
        <v>15466</v>
      </c>
      <c r="O166" s="254" t="s">
        <v>15702</v>
      </c>
      <c r="P166" s="253"/>
      <c r="Q166" s="255" t="s">
        <v>15458</v>
      </c>
      <c r="R166" s="250" t="str">
        <f ca="1">IF(ISERROR($V166),"",OFFSET('Smelter Look-up'!$C$4,$V166-4,0)&amp;"")</f>
        <v>XinXing HaoRong Electronic Material Co., Ltd.</v>
      </c>
      <c r="S166" s="264" t="str">
        <f t="shared" ca="1" si="7"/>
        <v>CN</v>
      </c>
      <c r="T166" s="264" t="str">
        <f ca="1">IF(B166="","",IF(ISERROR(MATCH($J166,SorP!$B$1:$B$6230,0)),"",INDIRECT("'SorP'!$A$"&amp;MATCH($J166,SorP!$B$1:$B$6230,0))))</f>
        <v>CN-44</v>
      </c>
      <c r="U166" s="299"/>
      <c r="V166" s="300">
        <f>IF(C166="",NA(),MATCH($B166&amp;$C166,'Smelter Look-up'!$J:$J,0))</f>
        <v>340</v>
      </c>
      <c r="W166" s="301"/>
      <c r="X166" s="301">
        <f t="shared" si="8"/>
        <v>0</v>
      </c>
      <c r="Y166" s="301"/>
      <c r="Z166" s="301"/>
      <c r="AB166" s="303" t="str">
        <f t="shared" si="9"/>
        <v>TantalumXinXing HaoRong Electronic Material Co., Ltd.</v>
      </c>
    </row>
    <row r="167" spans="1:28" s="302" customFormat="1" ht="127.5">
      <c r="A167" s="249"/>
      <c r="B167" s="250" t="s">
        <v>1656</v>
      </c>
      <c r="C167" s="256" t="s">
        <v>3186</v>
      </c>
      <c r="D167" s="250" t="s">
        <v>3186</v>
      </c>
      <c r="E167" s="250" t="s">
        <v>1621</v>
      </c>
      <c r="F167" s="250" t="str">
        <f ca="1">IF(ISERROR($V167),"",OFFSET('Smelter Look-up'!$E$4,$V167-4,0))</f>
        <v>CID002506</v>
      </c>
      <c r="G167" s="250" t="str">
        <f ca="1">IF(C167=$X$4,"Enter smelter details", IF(ISERROR($V167),"",OFFSET('Smelter Look-up'!$F$4,$V167-4,0)))</f>
        <v>CFSI</v>
      </c>
      <c r="H167" s="251">
        <f ca="1">IF(ISERROR($V167),"",OFFSET('Smelter Look-up'!$G$4,$V167-4,0))</f>
        <v>0</v>
      </c>
      <c r="I167" s="252" t="s">
        <v>2487</v>
      </c>
      <c r="J167" s="252" t="s">
        <v>2342</v>
      </c>
      <c r="K167" s="254"/>
      <c r="L167" s="254"/>
      <c r="M167" s="254"/>
      <c r="N167" s="254" t="s">
        <v>15466</v>
      </c>
      <c r="O167" s="254" t="s">
        <v>15703</v>
      </c>
      <c r="P167" s="253"/>
      <c r="Q167" s="255" t="s">
        <v>15458</v>
      </c>
      <c r="R167" s="250" t="str">
        <f ca="1">IF(ISERROR($V167),"",OFFSET('Smelter Look-up'!$C$4,$V167-4,0)&amp;"")</f>
        <v>Jiujiang Zhongao Tantalum &amp; Niobium Co., Ltd.</v>
      </c>
      <c r="S167" s="264" t="str">
        <f t="shared" ca="1" si="7"/>
        <v>CN</v>
      </c>
      <c r="T167" s="264" t="str">
        <f ca="1">IF(B167="","",IF(ISERROR(MATCH($J167,SorP!$B$1:$B$6230,0)),"",INDIRECT("'SorP'!$A$"&amp;MATCH($J167,SorP!$B$1:$B$6230,0))))</f>
        <v>CN-36</v>
      </c>
      <c r="U167" s="299"/>
      <c r="V167" s="300">
        <f>IF(C167="",NA(),MATCH($B167&amp;$C167,'Smelter Look-up'!$J:$J,0))</f>
        <v>309</v>
      </c>
      <c r="W167" s="301"/>
      <c r="X167" s="301">
        <f t="shared" si="8"/>
        <v>0</v>
      </c>
      <c r="Y167" s="301"/>
      <c r="Z167" s="301"/>
      <c r="AB167" s="303" t="str">
        <f t="shared" si="9"/>
        <v>TantalumJiujiang Zhongao Tantalum &amp; Niobium Co., Ltd.</v>
      </c>
    </row>
    <row r="168" spans="1:28" s="302" customFormat="1" ht="280.5">
      <c r="A168" s="249"/>
      <c r="B168" s="250" t="s">
        <v>1656</v>
      </c>
      <c r="C168" s="256" t="s">
        <v>3185</v>
      </c>
      <c r="D168" s="250" t="s">
        <v>3185</v>
      </c>
      <c r="E168" s="250" t="s">
        <v>1621</v>
      </c>
      <c r="F168" s="250" t="str">
        <f ca="1">IF(ISERROR($V168),"",OFFSET('Smelter Look-up'!$E$4,$V168-4,0))</f>
        <v>CID002505</v>
      </c>
      <c r="G168" s="250" t="str">
        <f ca="1">IF(C168=$X$4,"Enter smelter details", IF(ISERROR($V168),"",OFFSET('Smelter Look-up'!$F$4,$V168-4,0)))</f>
        <v>CFSI</v>
      </c>
      <c r="H168" s="251">
        <f ca="1">IF(ISERROR($V168),"",OFFSET('Smelter Look-up'!$G$4,$V168-4,0))</f>
        <v>0</v>
      </c>
      <c r="I168" s="252" t="s">
        <v>2503</v>
      </c>
      <c r="J168" s="252" t="s">
        <v>2327</v>
      </c>
      <c r="K168" s="254"/>
      <c r="L168" s="254"/>
      <c r="M168" s="254"/>
      <c r="N168" s="254" t="s">
        <v>15704</v>
      </c>
      <c r="O168" s="254" t="s">
        <v>15705</v>
      </c>
      <c r="P168" s="253"/>
      <c r="Q168" s="255" t="s">
        <v>15458</v>
      </c>
      <c r="R168" s="250" t="str">
        <f ca="1">IF(ISERROR($V168),"",OFFSET('Smelter Look-up'!$C$4,$V168-4,0)&amp;"")</f>
        <v>FIR Metals &amp; Resource Ltd.</v>
      </c>
      <c r="S168" s="264" t="str">
        <f t="shared" ca="1" si="7"/>
        <v>CN</v>
      </c>
      <c r="T168" s="264" t="str">
        <f ca="1">IF(B168="","",IF(ISERROR(MATCH($J168,SorP!$B$1:$B$6230,0)),"",INDIRECT("'SorP'!$A$"&amp;MATCH($J168,SorP!$B$1:$B$6230,0))))</f>
        <v>CN-43</v>
      </c>
      <c r="U168" s="299"/>
      <c r="V168" s="300">
        <f>IF(C168="",NA(),MATCH($B168&amp;$C168,'Smelter Look-up'!$J:$J,0))</f>
        <v>291</v>
      </c>
      <c r="W168" s="301"/>
      <c r="X168" s="301">
        <f t="shared" si="8"/>
        <v>0</v>
      </c>
      <c r="Y168" s="301"/>
      <c r="Z168" s="301"/>
      <c r="AB168" s="303" t="str">
        <f t="shared" si="9"/>
        <v>TantalumFIR Metals &amp; Resource Ltd.</v>
      </c>
    </row>
    <row r="169" spans="1:28" s="302" customFormat="1" ht="267.75">
      <c r="A169" s="249"/>
      <c r="B169" s="250" t="s">
        <v>1656</v>
      </c>
      <c r="C169" s="256" t="s">
        <v>1983</v>
      </c>
      <c r="D169" s="250" t="s">
        <v>1983</v>
      </c>
      <c r="E169" s="250" t="s">
        <v>3832</v>
      </c>
      <c r="F169" s="250" t="str">
        <f ca="1">IF(ISERROR($V169),"",OFFSET('Smelter Look-up'!$E$4,$V169-4,0))</f>
        <v>CID002504</v>
      </c>
      <c r="G169" s="250" t="str">
        <f ca="1">IF(C169=$X$4,"Enter smelter details", IF(ISERROR($V169),"",OFFSET('Smelter Look-up'!$F$4,$V169-4,0)))</f>
        <v>CFSI</v>
      </c>
      <c r="H169" s="251">
        <f ca="1">IF(ISERROR($V169),"",OFFSET('Smelter Look-up'!$G$4,$V169-4,0))</f>
        <v>0</v>
      </c>
      <c r="I169" s="252" t="s">
        <v>2512</v>
      </c>
      <c r="J169" s="252" t="s">
        <v>2513</v>
      </c>
      <c r="K169" s="254"/>
      <c r="L169" s="254"/>
      <c r="M169" s="254"/>
      <c r="N169" s="254" t="s">
        <v>15706</v>
      </c>
      <c r="O169" s="254" t="s">
        <v>15707</v>
      </c>
      <c r="P169" s="253"/>
      <c r="Q169" s="255" t="s">
        <v>15458</v>
      </c>
      <c r="R169" s="250" t="str">
        <f ca="1">IF(ISERROR($V169),"",OFFSET('Smelter Look-up'!$C$4,$V169-4,0)&amp;"")</f>
        <v>D Block Metals, LLC</v>
      </c>
      <c r="S169" s="264" t="str">
        <f t="shared" ca="1" si="7"/>
        <v>US</v>
      </c>
      <c r="T169" s="264" t="str">
        <f ca="1">IF(B169="","",IF(ISERROR(MATCH($J169,SorP!$B$1:$B$6230,0)),"",INDIRECT("'SorP'!$A$"&amp;MATCH($J169,SorP!$B$1:$B$6230,0))))</f>
        <v>US-NC</v>
      </c>
      <c r="U169" s="299"/>
      <c r="V169" s="300">
        <f>IF(C169="",NA(),MATCH($B169&amp;$C169,'Smelter Look-up'!$J:$J,0))</f>
        <v>285</v>
      </c>
      <c r="W169" s="301"/>
      <c r="X169" s="301">
        <f t="shared" si="8"/>
        <v>0</v>
      </c>
      <c r="Y169" s="301"/>
      <c r="Z169" s="301"/>
      <c r="AB169" s="303" t="str">
        <f t="shared" si="9"/>
        <v>TantalumD Block Metals, LLC</v>
      </c>
    </row>
    <row r="170" spans="1:28" s="302" customFormat="1" ht="306">
      <c r="A170" s="249"/>
      <c r="B170" s="250" t="s">
        <v>1656</v>
      </c>
      <c r="C170" s="256" t="s">
        <v>4</v>
      </c>
      <c r="D170" s="250" t="s">
        <v>4</v>
      </c>
      <c r="E170" s="250" t="s">
        <v>1621</v>
      </c>
      <c r="F170" s="250" t="str">
        <f ca="1">IF(ISERROR($V170),"",OFFSET('Smelter Look-up'!$E$4,$V170-4,0))</f>
        <v>CID002492</v>
      </c>
      <c r="G170" s="250" t="str">
        <f ca="1">IF(C170=$X$4,"Enter smelter details", IF(ISERROR($V170),"",OFFSET('Smelter Look-up'!$F$4,$V170-4,0)))</f>
        <v>CFSI</v>
      </c>
      <c r="H170" s="251">
        <f ca="1">IF(ISERROR($V170),"",OFFSET('Smelter Look-up'!$G$4,$V170-4,0))</f>
        <v>0</v>
      </c>
      <c r="I170" s="252" t="s">
        <v>2511</v>
      </c>
      <c r="J170" s="252" t="s">
        <v>2327</v>
      </c>
      <c r="K170" s="254"/>
      <c r="L170" s="254"/>
      <c r="M170" s="254"/>
      <c r="N170" s="254" t="s">
        <v>15708</v>
      </c>
      <c r="O170" s="254" t="s">
        <v>15709</v>
      </c>
      <c r="P170" s="253"/>
      <c r="Q170" s="255" t="s">
        <v>15458</v>
      </c>
      <c r="R170" s="250" t="str">
        <f ca="1">IF(ISERROR($V170),"",OFFSET('Smelter Look-up'!$C$4,$V170-4,0)&amp;"")</f>
        <v>Hengyang King Xing Lifeng New Materials Co., Ltd.</v>
      </c>
      <c r="S170" s="264" t="str">
        <f t="shared" ca="1" si="7"/>
        <v>CN</v>
      </c>
      <c r="T170" s="264" t="str">
        <f ca="1">IF(B170="","",IF(ISERROR(MATCH($J170,SorP!$B$1:$B$6230,0)),"",INDIRECT("'SorP'!$A$"&amp;MATCH($J170,SorP!$B$1:$B$6230,0))))</f>
        <v>CN-43</v>
      </c>
      <c r="U170" s="299"/>
      <c r="V170" s="300">
        <f>IF(C170="",NA(),MATCH($B170&amp;$C170,'Smelter Look-up'!$J:$J,0))</f>
        <v>302</v>
      </c>
      <c r="W170" s="301"/>
      <c r="X170" s="301">
        <f t="shared" si="8"/>
        <v>0</v>
      </c>
      <c r="Y170" s="301"/>
      <c r="Z170" s="301"/>
      <c r="AB170" s="303" t="str">
        <f t="shared" si="9"/>
        <v>TantalumHengyang King Xing Lifeng New Materials Co., Ltd.</v>
      </c>
    </row>
    <row r="171" spans="1:28" s="302" customFormat="1" ht="255">
      <c r="A171" s="249"/>
      <c r="B171" s="250" t="s">
        <v>1656</v>
      </c>
      <c r="C171" s="256" t="s">
        <v>3183</v>
      </c>
      <c r="D171" s="250" t="s">
        <v>3183</v>
      </c>
      <c r="E171" s="250" t="s">
        <v>1621</v>
      </c>
      <c r="F171" s="250" t="str">
        <f ca="1">IF(ISERROR($V171),"",OFFSET('Smelter Look-up'!$E$4,$V171-4,0))</f>
        <v>CID002307</v>
      </c>
      <c r="G171" s="250" t="str">
        <f ca="1">IF(C171=$X$4,"Enter smelter details", IF(ISERROR($V171),"",OFFSET('Smelter Look-up'!$F$4,$V171-4,0)))</f>
        <v>CFSI</v>
      </c>
      <c r="H171" s="251">
        <f ca="1">IF(ISERROR($V171),"",OFFSET('Smelter Look-up'!$G$4,$V171-4,0))</f>
        <v>0</v>
      </c>
      <c r="I171" s="252" t="s">
        <v>2488</v>
      </c>
      <c r="J171" s="252" t="s">
        <v>2342</v>
      </c>
      <c r="K171" s="254"/>
      <c r="L171" s="254"/>
      <c r="M171" s="254"/>
      <c r="N171" s="254" t="s">
        <v>15710</v>
      </c>
      <c r="O171" s="254" t="s">
        <v>15711</v>
      </c>
      <c r="P171" s="253"/>
      <c r="Q171" s="255" t="s">
        <v>15458</v>
      </c>
      <c r="R171" s="250" t="str">
        <f ca="1">IF(ISERROR($V171),"",OFFSET('Smelter Look-up'!$C$4,$V171-4,0)&amp;"")</f>
        <v>Yichun Jin Yang Rare Metal Co., Ltd.</v>
      </c>
      <c r="S171" s="264" t="str">
        <f t="shared" ca="1" si="7"/>
        <v>CN</v>
      </c>
      <c r="T171" s="264" t="str">
        <f ca="1">IF(B171="","",IF(ISERROR(MATCH($J171,SorP!$B$1:$B$6230,0)),"",INDIRECT("'SorP'!$A$"&amp;MATCH($J171,SorP!$B$1:$B$6230,0))))</f>
        <v>CN-36</v>
      </c>
      <c r="U171" s="299"/>
      <c r="V171" s="300">
        <f>IF(C171="",NA(),MATCH($B171&amp;$C171,'Smelter Look-up'!$J:$J,0))</f>
        <v>343</v>
      </c>
      <c r="W171" s="301"/>
      <c r="X171" s="301">
        <f t="shared" si="8"/>
        <v>0</v>
      </c>
      <c r="Y171" s="301"/>
      <c r="Z171" s="301"/>
      <c r="AB171" s="303" t="str">
        <f t="shared" si="9"/>
        <v>TantalumYichun Jin Yang Rare Metal Co., Ltd.</v>
      </c>
    </row>
    <row r="172" spans="1:28" s="302" customFormat="1" ht="409.5">
      <c r="A172" s="249"/>
      <c r="B172" s="250" t="s">
        <v>1656</v>
      </c>
      <c r="C172" s="256" t="s">
        <v>2509</v>
      </c>
      <c r="D172" s="250" t="s">
        <v>2509</v>
      </c>
      <c r="E172" s="250" t="s">
        <v>1631</v>
      </c>
      <c r="F172" s="250" t="str">
        <f ca="1">IF(ISERROR($V172),"",OFFSET('Smelter Look-up'!$E$4,$V172-4,0))</f>
        <v>CID001969</v>
      </c>
      <c r="G172" s="250" t="str">
        <f ca="1">IF(C172=$X$4,"Enter smelter details", IF(ISERROR($V172),"",OFFSET('Smelter Look-up'!$F$4,$V172-4,0)))</f>
        <v>CFSI</v>
      </c>
      <c r="H172" s="251">
        <f ca="1">IF(ISERROR($V172),"",OFFSET('Smelter Look-up'!$G$4,$V172-4,0))</f>
        <v>0</v>
      </c>
      <c r="I172" s="252" t="s">
        <v>2351</v>
      </c>
      <c r="J172" s="252" t="s">
        <v>8682</v>
      </c>
      <c r="K172" s="254"/>
      <c r="L172" s="254"/>
      <c r="M172" s="254"/>
      <c r="N172" s="254" t="s">
        <v>15712</v>
      </c>
      <c r="O172" s="254" t="s">
        <v>15713</v>
      </c>
      <c r="P172" s="253"/>
      <c r="Q172" s="255" t="s">
        <v>15458</v>
      </c>
      <c r="R172" s="250" t="str">
        <f ca="1">IF(ISERROR($V172),"",OFFSET('Smelter Look-up'!$C$4,$V172-4,0)&amp;"")</f>
        <v>Ulba Metallurgical Plant JSC</v>
      </c>
      <c r="S172" s="264" t="str">
        <f t="shared" ca="1" si="7"/>
        <v>KZ</v>
      </c>
      <c r="T172" s="264" t="str">
        <f ca="1">IF(B172="","",IF(ISERROR(MATCH($J172,SorP!$B$1:$B$6230,0)),"",INDIRECT("'SorP'!$A$"&amp;MATCH($J172,SorP!$B$1:$B$6230,0))))</f>
        <v>KZ-KAR</v>
      </c>
      <c r="U172" s="299"/>
      <c r="V172" s="300">
        <f>IF(C172="",NA(),MATCH($B172&amp;$C172,'Smelter Look-up'!$J:$J,0))</f>
        <v>339</v>
      </c>
      <c r="W172" s="301"/>
      <c r="X172" s="301">
        <f t="shared" si="8"/>
        <v>0</v>
      </c>
      <c r="Y172" s="301"/>
      <c r="Z172" s="301"/>
      <c r="AB172" s="303" t="str">
        <f t="shared" si="9"/>
        <v>TantalumUlba Metallurgical Plant JSC</v>
      </c>
    </row>
    <row r="173" spans="1:28" s="302" customFormat="1" ht="306">
      <c r="A173" s="249"/>
      <c r="B173" s="250" t="s">
        <v>1656</v>
      </c>
      <c r="C173" s="256" t="s">
        <v>2506</v>
      </c>
      <c r="D173" s="250" t="s">
        <v>2506</v>
      </c>
      <c r="E173" s="250" t="s">
        <v>3832</v>
      </c>
      <c r="F173" s="250" t="str">
        <f ca="1">IF(ISERROR($V173),"",OFFSET('Smelter Look-up'!$E$4,$V173-4,0))</f>
        <v>CID001891</v>
      </c>
      <c r="G173" s="250" t="str">
        <f ca="1">IF(C173=$X$4,"Enter smelter details", IF(ISERROR($V173),"",OFFSET('Smelter Look-up'!$F$4,$V173-4,0)))</f>
        <v>CFSI</v>
      </c>
      <c r="H173" s="251">
        <f ca="1">IF(ISERROR($V173),"",OFFSET('Smelter Look-up'!$G$4,$V173-4,0))</f>
        <v>0</v>
      </c>
      <c r="I173" s="252" t="s">
        <v>2507</v>
      </c>
      <c r="J173" s="252" t="s">
        <v>2508</v>
      </c>
      <c r="K173" s="254"/>
      <c r="L173" s="254"/>
      <c r="M173" s="254"/>
      <c r="N173" s="254" t="s">
        <v>15714</v>
      </c>
      <c r="O173" s="254" t="s">
        <v>15715</v>
      </c>
      <c r="P173" s="253"/>
      <c r="Q173" s="255" t="s">
        <v>15458</v>
      </c>
      <c r="R173" s="250" t="str">
        <f ca="1">IF(ISERROR($V173),"",OFFSET('Smelter Look-up'!$C$4,$V173-4,0)&amp;"")</f>
        <v>Telex Metals</v>
      </c>
      <c r="S173" s="264" t="str">
        <f t="shared" ca="1" si="7"/>
        <v>US</v>
      </c>
      <c r="T173" s="264" t="str">
        <f ca="1">IF(B173="","",IF(ISERROR(MATCH($J173,SorP!$B$1:$B$6230,0)),"",INDIRECT("'SorP'!$A$"&amp;MATCH($J173,SorP!$B$1:$B$6230,0))))</f>
        <v>US-PA</v>
      </c>
      <c r="U173" s="299"/>
      <c r="V173" s="300">
        <f>IF(C173="",NA(),MATCH($B173&amp;$C173,'Smelter Look-up'!$J:$J,0))</f>
        <v>337</v>
      </c>
      <c r="W173" s="301"/>
      <c r="X173" s="301">
        <f t="shared" si="8"/>
        <v>0</v>
      </c>
      <c r="Y173" s="301"/>
      <c r="Z173" s="301"/>
      <c r="AB173" s="303" t="str">
        <f t="shared" si="9"/>
        <v>TantalumTelex Metals</v>
      </c>
    </row>
    <row r="174" spans="1:28" s="302" customFormat="1" ht="331.5">
      <c r="A174" s="249"/>
      <c r="B174" s="250" t="s">
        <v>1656</v>
      </c>
      <c r="C174" s="256" t="s">
        <v>3847</v>
      </c>
      <c r="D174" s="250" t="s">
        <v>3847</v>
      </c>
      <c r="E174" s="250" t="s">
        <v>1630</v>
      </c>
      <c r="F174" s="250" t="str">
        <f ca="1">IF(ISERROR($V174),"",OFFSET('Smelter Look-up'!$E$4,$V174-4,0))</f>
        <v>CID001869</v>
      </c>
      <c r="G174" s="250" t="str">
        <f ca="1">IF(C174=$X$4,"Enter smelter details", IF(ISERROR($V174),"",OFFSET('Smelter Look-up'!$F$4,$V174-4,0)))</f>
        <v>CFSI</v>
      </c>
      <c r="H174" s="251">
        <f ca="1">IF(ISERROR($V174),"",OFFSET('Smelter Look-up'!$G$4,$V174-4,0))</f>
        <v>0</v>
      </c>
      <c r="I174" s="252" t="s">
        <v>2505</v>
      </c>
      <c r="J174" s="252" t="s">
        <v>2289</v>
      </c>
      <c r="K174" s="254"/>
      <c r="L174" s="254"/>
      <c r="M174" s="254"/>
      <c r="N174" s="254" t="s">
        <v>15716</v>
      </c>
      <c r="O174" s="254" t="s">
        <v>15717</v>
      </c>
      <c r="P174" s="253"/>
      <c r="Q174" s="255" t="s">
        <v>15458</v>
      </c>
      <c r="R174" s="250" t="str">
        <f ca="1">IF(ISERROR($V174),"",OFFSET('Smelter Look-up'!$C$4,$V174-4,0)&amp;"")</f>
        <v>Taki Chemical Co., Ltd.</v>
      </c>
      <c r="S174" s="264" t="str">
        <f t="shared" ca="1" si="7"/>
        <v>JP</v>
      </c>
      <c r="T174" s="264" t="str">
        <f ca="1">IF(B174="","",IF(ISERROR(MATCH($J174,SorP!$B$1:$B$6230,0)),"",INDIRECT("'SorP'!$A$"&amp;MATCH($J174,SorP!$B$1:$B$6230,0))))</f>
        <v>JP-28</v>
      </c>
      <c r="U174" s="299"/>
      <c r="V174" s="300">
        <f>IF(C174="",NA(),MATCH($B174&amp;$C174,'Smelter Look-up'!$J:$J,0))</f>
        <v>335</v>
      </c>
      <c r="W174" s="301"/>
      <c r="X174" s="301">
        <f t="shared" si="8"/>
        <v>0</v>
      </c>
      <c r="Y174" s="301"/>
      <c r="Z174" s="301"/>
      <c r="AB174" s="303" t="str">
        <f t="shared" si="9"/>
        <v>TantalumTaki Chemical Co., Ltd.</v>
      </c>
    </row>
    <row r="175" spans="1:28" s="302" customFormat="1" ht="191.25">
      <c r="A175" s="249"/>
      <c r="B175" s="250" t="s">
        <v>1656</v>
      </c>
      <c r="C175" s="256" t="s">
        <v>1957</v>
      </c>
      <c r="D175" s="250" t="s">
        <v>1957</v>
      </c>
      <c r="E175" s="250" t="s">
        <v>1341</v>
      </c>
      <c r="F175" s="250" t="str">
        <f ca="1">IF(ISERROR($V175),"",OFFSET('Smelter Look-up'!$E$4,$V175-4,0))</f>
        <v>CID001769</v>
      </c>
      <c r="G175" s="250" t="str">
        <f ca="1">IF(C175=$X$4,"Enter smelter details", IF(ISERROR($V175),"",OFFSET('Smelter Look-up'!$F$4,$V175-4,0)))</f>
        <v>CFSI</v>
      </c>
      <c r="H175" s="251">
        <f ca="1">IF(ISERROR($V175),"",OFFSET('Smelter Look-up'!$G$4,$V175-4,0))</f>
        <v>0</v>
      </c>
      <c r="I175" s="252" t="s">
        <v>2504</v>
      </c>
      <c r="J175" s="252" t="s">
        <v>11848</v>
      </c>
      <c r="K175" s="254"/>
      <c r="L175" s="254"/>
      <c r="M175" s="254"/>
      <c r="N175" s="254" t="s">
        <v>15718</v>
      </c>
      <c r="O175" s="254" t="s">
        <v>15719</v>
      </c>
      <c r="P175" s="253"/>
      <c r="Q175" s="255" t="s">
        <v>15458</v>
      </c>
      <c r="R175" s="250" t="str">
        <f ca="1">IF(ISERROR($V175),"",OFFSET('Smelter Look-up'!$C$4,$V175-4,0)&amp;"")</f>
        <v>Solikamsk Magnesium Works OAO</v>
      </c>
      <c r="S175" s="264" t="str">
        <f t="shared" ca="1" si="7"/>
        <v>RU</v>
      </c>
      <c r="T175" s="264" t="str">
        <f ca="1">IF(B175="","",IF(ISERROR(MATCH($J175,SorP!$B$1:$B$6230,0)),"",INDIRECT("'SorP'!$A$"&amp;MATCH($J175,SorP!$B$1:$B$6230,0))))</f>
        <v>RU-PER</v>
      </c>
      <c r="U175" s="299"/>
      <c r="V175" s="300">
        <f>IF(C175="",NA(),MATCH($B175&amp;$C175,'Smelter Look-up'!$J:$J,0))</f>
        <v>333</v>
      </c>
      <c r="W175" s="301"/>
      <c r="X175" s="301">
        <f t="shared" si="8"/>
        <v>0</v>
      </c>
      <c r="Y175" s="301"/>
      <c r="Z175" s="301"/>
      <c r="AB175" s="303" t="str">
        <f t="shared" si="9"/>
        <v>TantalumSolikamsk Magnesium Works OAO</v>
      </c>
    </row>
    <row r="176" spans="1:28" s="302" customFormat="1" ht="191.25">
      <c r="A176" s="249"/>
      <c r="B176" s="250" t="s">
        <v>1656</v>
      </c>
      <c r="C176" s="256" t="s">
        <v>15190</v>
      </c>
      <c r="D176" s="250" t="s">
        <v>15190</v>
      </c>
      <c r="E176" s="250" t="s">
        <v>1621</v>
      </c>
      <c r="F176" s="250" t="str">
        <f ca="1">IF(ISERROR($V176),"",OFFSET('Smelter Look-up'!$E$4,$V176-4,0))</f>
        <v>CID001522</v>
      </c>
      <c r="G176" s="250" t="str">
        <f ca="1">IF(C176=$X$4,"Enter smelter details", IF(ISERROR($V176),"",OFFSET('Smelter Look-up'!$F$4,$V176-4,0)))</f>
        <v>CFSI</v>
      </c>
      <c r="H176" s="251">
        <f ca="1">IF(ISERROR($V176),"",OFFSET('Smelter Look-up'!$G$4,$V176-4,0))</f>
        <v>0</v>
      </c>
      <c r="I176" s="252" t="s">
        <v>2503</v>
      </c>
      <c r="J176" s="252" t="s">
        <v>2327</v>
      </c>
      <c r="K176" s="254"/>
      <c r="L176" s="254"/>
      <c r="M176" s="254"/>
      <c r="N176" s="254" t="s">
        <v>15466</v>
      </c>
      <c r="O176" s="254" t="s">
        <v>15720</v>
      </c>
      <c r="P176" s="253"/>
      <c r="Q176" s="255" t="s">
        <v>15458</v>
      </c>
      <c r="R176" s="250" t="str">
        <f ca="1">IF(ISERROR($V176),"",OFFSET('Smelter Look-up'!$C$4,$V176-4,0)&amp;"")</f>
        <v>RFH Tantalum Smeltery Co., Ltd./Yanling Jincheng Tantalum &amp; Niobium Co., Ltd.</v>
      </c>
      <c r="S176" s="264" t="str">
        <f t="shared" ca="1" si="7"/>
        <v>CN</v>
      </c>
      <c r="T176" s="264" t="str">
        <f ca="1">IF(B176="","",IF(ISERROR(MATCH($J176,SorP!$B$1:$B$6230,0)),"",INDIRECT("'SorP'!$A$"&amp;MATCH($J176,SorP!$B$1:$B$6230,0))))</f>
        <v>CN-43</v>
      </c>
      <c r="U176" s="299"/>
      <c r="V176" s="300">
        <f>IF(C176="",NA(),MATCH($B176&amp;$C176,'Smelter Look-up'!$J:$J,0))</f>
        <v>330</v>
      </c>
      <c r="W176" s="301"/>
      <c r="X176" s="301">
        <f t="shared" si="8"/>
        <v>0</v>
      </c>
      <c r="Y176" s="301"/>
      <c r="Z176" s="301"/>
      <c r="AB176" s="303" t="str">
        <f t="shared" si="9"/>
        <v>TantalumRFH Tantalum Smeltery Co., Ltd./Yanling Jincheng Tantalum &amp; Niobium Co., Ltd.</v>
      </c>
    </row>
    <row r="177" spans="1:28" s="302" customFormat="1" ht="63.75">
      <c r="A177" s="249"/>
      <c r="B177" s="250" t="s">
        <v>1656</v>
      </c>
      <c r="C177" s="256" t="s">
        <v>1253</v>
      </c>
      <c r="D177" s="250" t="s">
        <v>1253</v>
      </c>
      <c r="E177" s="250" t="s">
        <v>3832</v>
      </c>
      <c r="F177" s="250" t="str">
        <f ca="1">IF(ISERROR($V177),"",OFFSET('Smelter Look-up'!$E$4,$V177-4,0))</f>
        <v>CID001508</v>
      </c>
      <c r="G177" s="250" t="str">
        <f ca="1">IF(C177=$X$4,"Enter smelter details", IF(ISERROR($V177),"",OFFSET('Smelter Look-up'!$F$4,$V177-4,0)))</f>
        <v>CFSI</v>
      </c>
      <c r="H177" s="251">
        <f ca="1">IF(ISERROR($V177),"",OFFSET('Smelter Look-up'!$G$4,$V177-4,0))</f>
        <v>0</v>
      </c>
      <c r="I177" s="252" t="s">
        <v>2501</v>
      </c>
      <c r="J177" s="252" t="s">
        <v>2502</v>
      </c>
      <c r="K177" s="254"/>
      <c r="L177" s="254"/>
      <c r="M177" s="254"/>
      <c r="N177" s="254" t="s">
        <v>15721</v>
      </c>
      <c r="O177" s="254" t="s">
        <v>15722</v>
      </c>
      <c r="P177" s="253"/>
      <c r="Q177" s="255" t="s">
        <v>15458</v>
      </c>
      <c r="R177" s="250" t="str">
        <f ca="1">IF(ISERROR($V177),"",OFFSET('Smelter Look-up'!$C$4,$V177-4,0)&amp;"")</f>
        <v>QuantumClean</v>
      </c>
      <c r="S177" s="264" t="str">
        <f t="shared" ca="1" si="7"/>
        <v>US</v>
      </c>
      <c r="T177" s="264" t="str">
        <f ca="1">IF(B177="","",IF(ISERROR(MATCH($J177,SorP!$B$1:$B$6230,0)),"",INDIRECT("'SorP'!$A$"&amp;MATCH($J177,SorP!$B$1:$B$6230,0))))</f>
        <v>US-CA</v>
      </c>
      <c r="U177" s="299"/>
      <c r="V177" s="300">
        <f>IF(C177="",NA(),MATCH($B177&amp;$C177,'Smelter Look-up'!$J:$J,0))</f>
        <v>325</v>
      </c>
      <c r="W177" s="301"/>
      <c r="X177" s="301">
        <f t="shared" si="8"/>
        <v>0</v>
      </c>
      <c r="Y177" s="301"/>
      <c r="Z177" s="301"/>
      <c r="AB177" s="303" t="str">
        <f t="shared" si="9"/>
        <v>TantalumQuantumClean</v>
      </c>
    </row>
    <row r="178" spans="1:28" s="302" customFormat="1" ht="409.5">
      <c r="A178" s="249"/>
      <c r="B178" s="250" t="s">
        <v>1656</v>
      </c>
      <c r="C178" s="256" t="s">
        <v>1521</v>
      </c>
      <c r="D178" s="250" t="s">
        <v>1521</v>
      </c>
      <c r="E178" s="250" t="s">
        <v>1621</v>
      </c>
      <c r="F178" s="250" t="str">
        <f ca="1">IF(ISERROR($V178),"",OFFSET('Smelter Look-up'!$E$4,$V178-4,0))</f>
        <v>CID001277</v>
      </c>
      <c r="G178" s="250" t="str">
        <f ca="1">IF(C178=$X$4,"Enter smelter details", IF(ISERROR($V178),"",OFFSET('Smelter Look-up'!$F$4,$V178-4,0)))</f>
        <v>CFSI</v>
      </c>
      <c r="H178" s="251">
        <f ca="1">IF(ISERROR($V178),"",OFFSET('Smelter Look-up'!$G$4,$V178-4,0))</f>
        <v>0</v>
      </c>
      <c r="I178" s="252" t="s">
        <v>2499</v>
      </c>
      <c r="J178" s="252" t="s">
        <v>2500</v>
      </c>
      <c r="K178" s="254"/>
      <c r="L178" s="254"/>
      <c r="M178" s="254"/>
      <c r="N178" s="254" t="s">
        <v>15723</v>
      </c>
      <c r="O178" s="254" t="s">
        <v>15724</v>
      </c>
      <c r="P178" s="253"/>
      <c r="Q178" s="255" t="s">
        <v>15458</v>
      </c>
      <c r="R178" s="250" t="str">
        <f ca="1">IF(ISERROR($V178),"",OFFSET('Smelter Look-up'!$C$4,$V178-4,0)&amp;"")</f>
        <v>Ningxia Orient Tantalum Industry Co., Ltd.</v>
      </c>
      <c r="S178" s="264" t="str">
        <f t="shared" ca="1" si="7"/>
        <v>CN</v>
      </c>
      <c r="T178" s="264" t="str">
        <f ca="1">IF(B178="","",IF(ISERROR(MATCH($J178,SorP!$B$1:$B$6230,0)),"",INDIRECT("'SorP'!$A$"&amp;MATCH($J178,SorP!$B$1:$B$6230,0))))</f>
        <v>CN-64</v>
      </c>
      <c r="U178" s="299"/>
      <c r="V178" s="300">
        <f>IF(C178="",NA(),MATCH($B178&amp;$C178,'Smelter Look-up'!$J:$J,0))</f>
        <v>322</v>
      </c>
      <c r="W178" s="301"/>
      <c r="X178" s="301">
        <f t="shared" si="8"/>
        <v>0</v>
      </c>
      <c r="Y178" s="301"/>
      <c r="Z178" s="301"/>
      <c r="AB178" s="303" t="str">
        <f t="shared" si="9"/>
        <v>TantalumNingxia Orient Tantalum Industry Co., Ltd.</v>
      </c>
    </row>
    <row r="179" spans="1:28" s="302" customFormat="1" ht="306">
      <c r="A179" s="249"/>
      <c r="B179" s="250" t="s">
        <v>1656</v>
      </c>
      <c r="C179" s="256" t="s">
        <v>3973</v>
      </c>
      <c r="D179" s="250" t="s">
        <v>3973</v>
      </c>
      <c r="E179" s="250" t="s">
        <v>1625</v>
      </c>
      <c r="F179" s="250" t="str">
        <f ca="1">IF(ISERROR($V179),"",OFFSET('Smelter Look-up'!$E$4,$V179-4,0))</f>
        <v>CID001200</v>
      </c>
      <c r="G179" s="250" t="str">
        <f ca="1">IF(C179=$X$4,"Enter smelter details", IF(ISERROR($V179),"",OFFSET('Smelter Look-up'!$F$4,$V179-4,0)))</f>
        <v>CFSI</v>
      </c>
      <c r="H179" s="251">
        <f ca="1">IF(ISERROR($V179),"",OFFSET('Smelter Look-up'!$G$4,$V179-4,0))</f>
        <v>0</v>
      </c>
      <c r="I179" s="252" t="s">
        <v>2497</v>
      </c>
      <c r="J179" s="252" t="s">
        <v>2498</v>
      </c>
      <c r="K179" s="254"/>
      <c r="L179" s="254"/>
      <c r="M179" s="254"/>
      <c r="N179" s="254" t="s">
        <v>15725</v>
      </c>
      <c r="O179" s="254" t="s">
        <v>15726</v>
      </c>
      <c r="P179" s="253"/>
      <c r="Q179" s="255" t="s">
        <v>15458</v>
      </c>
      <c r="R179" s="250" t="str">
        <f ca="1">IF(ISERROR($V179),"",OFFSET('Smelter Look-up'!$C$4,$V179-4,0)&amp;"")</f>
        <v>NPM Silmet AS</v>
      </c>
      <c r="S179" s="264" t="str">
        <f t="shared" ca="1" si="7"/>
        <v>EE</v>
      </c>
      <c r="T179" s="264" t="str">
        <f ca="1">IF(B179="","",IF(ISERROR(MATCH($J179,SorP!$B$1:$B$6230,0)),"",INDIRECT("'SorP'!$A$"&amp;MATCH($J179,SorP!$B$1:$B$6230,0))))</f>
        <v>EE-44</v>
      </c>
      <c r="U179" s="299"/>
      <c r="V179" s="300">
        <f>IF(C179="",NA(),MATCH($B179&amp;$C179,'Smelter Look-up'!$J:$J,0))</f>
        <v>323</v>
      </c>
      <c r="W179" s="301"/>
      <c r="X179" s="301">
        <f t="shared" si="8"/>
        <v>0</v>
      </c>
      <c r="Y179" s="301"/>
      <c r="Z179" s="301"/>
      <c r="AB179" s="303" t="str">
        <f t="shared" si="9"/>
        <v>TantalumNPM Silmet AS</v>
      </c>
    </row>
    <row r="180" spans="1:28" s="302" customFormat="1" ht="382.5">
      <c r="A180" s="249"/>
      <c r="B180" s="250" t="s">
        <v>1656</v>
      </c>
      <c r="C180" s="256" t="s">
        <v>1777</v>
      </c>
      <c r="D180" s="250" t="s">
        <v>1777</v>
      </c>
      <c r="E180" s="250" t="s">
        <v>1630</v>
      </c>
      <c r="F180" s="250" t="str">
        <f ca="1">IF(ISERROR($V180),"",OFFSET('Smelter Look-up'!$E$4,$V180-4,0))</f>
        <v>CID001192</v>
      </c>
      <c r="G180" s="250" t="str">
        <f ca="1">IF(C180=$X$4,"Enter smelter details", IF(ISERROR($V180),"",OFFSET('Smelter Look-up'!$F$4,$V180-4,0)))</f>
        <v>CFSI</v>
      </c>
      <c r="H180" s="251">
        <f ca="1">IF(ISERROR($V180),"",OFFSET('Smelter Look-up'!$G$4,$V180-4,0))</f>
        <v>0</v>
      </c>
      <c r="I180" s="252" t="s">
        <v>2495</v>
      </c>
      <c r="J180" s="252" t="s">
        <v>2496</v>
      </c>
      <c r="K180" s="254"/>
      <c r="L180" s="254"/>
      <c r="M180" s="254"/>
      <c r="N180" s="254" t="s">
        <v>15727</v>
      </c>
      <c r="O180" s="254" t="s">
        <v>15728</v>
      </c>
      <c r="P180" s="253"/>
      <c r="Q180" s="255" t="s">
        <v>15458</v>
      </c>
      <c r="R180" s="250" t="str">
        <f ca="1">IF(ISERROR($V180),"",OFFSET('Smelter Look-up'!$C$4,$V180-4,0)&amp;"")</f>
        <v>Mitsui Mining and Smelting Co., Ltd.</v>
      </c>
      <c r="S180" s="264" t="str">
        <f t="shared" ca="1" si="7"/>
        <v>JP</v>
      </c>
      <c r="T180" s="264" t="str">
        <f ca="1">IF(B180="","",IF(ISERROR(MATCH($J180,SorP!$B$1:$B$6230,0)),"",INDIRECT("'SorP'!$A$"&amp;MATCH($J180,SorP!$B$1:$B$6230,0))))</f>
        <v>JP-40</v>
      </c>
      <c r="U180" s="299"/>
      <c r="V180" s="300">
        <f>IF(C180="",NA(),MATCH($B180&amp;$C180,'Smelter Look-up'!$J:$J,0))</f>
        <v>320</v>
      </c>
      <c r="W180" s="301"/>
      <c r="X180" s="301">
        <f t="shared" si="8"/>
        <v>0</v>
      </c>
      <c r="Y180" s="301"/>
      <c r="Z180" s="301"/>
      <c r="AB180" s="303" t="str">
        <f t="shared" si="9"/>
        <v>TantalumMitsui Mining and Smelting Co., Ltd.</v>
      </c>
    </row>
    <row r="181" spans="1:28" s="302" customFormat="1" ht="191.25">
      <c r="A181" s="249"/>
      <c r="B181" s="250" t="s">
        <v>1656</v>
      </c>
      <c r="C181" s="256" t="s">
        <v>14292</v>
      </c>
      <c r="D181" s="250" t="s">
        <v>14292</v>
      </c>
      <c r="E181" s="250" t="s">
        <v>1617</v>
      </c>
      <c r="F181" s="250" t="str">
        <f ca="1">IF(ISERROR($V181),"",OFFSET('Smelter Look-up'!$E$4,$V181-4,0))</f>
        <v>CID001175</v>
      </c>
      <c r="G181" s="250" t="str">
        <f ca="1">IF(C181=$X$4,"Enter smelter details", IF(ISERROR($V181),"",OFFSET('Smelter Look-up'!$F$4,$V181-4,0)))</f>
        <v>CFSI</v>
      </c>
      <c r="H181" s="251">
        <f ca="1">IF(ISERROR($V181),"",OFFSET('Smelter Look-up'!$G$4,$V181-4,0))</f>
        <v>0</v>
      </c>
      <c r="I181" s="252" t="s">
        <v>2493</v>
      </c>
      <c r="J181" s="252" t="s">
        <v>2494</v>
      </c>
      <c r="K181" s="254"/>
      <c r="L181" s="254"/>
      <c r="M181" s="254"/>
      <c r="N181" s="254" t="s">
        <v>15729</v>
      </c>
      <c r="O181" s="254" t="s">
        <v>15730</v>
      </c>
      <c r="P181" s="253"/>
      <c r="Q181" s="255" t="s">
        <v>15458</v>
      </c>
      <c r="R181" s="250" t="str">
        <f ca="1">IF(ISERROR($V181),"",OFFSET('Smelter Look-up'!$C$4,$V181-4,0)&amp;"")</f>
        <v>Mineracao Taboca S.A.</v>
      </c>
      <c r="S181" s="264" t="str">
        <f t="shared" ca="1" si="7"/>
        <v>BR</v>
      </c>
      <c r="T181" s="264" t="str">
        <f ca="1">IF(B181="","",IF(ISERROR(MATCH($J181,SorP!$B$1:$B$6230,0)),"",INDIRECT("'SorP'!$A$"&amp;MATCH($J181,SorP!$B$1:$B$6230,0))))</f>
        <v>BR-AM</v>
      </c>
      <c r="U181" s="299"/>
      <c r="V181" s="300">
        <f>IF(C181="",NA(),MATCH($B181&amp;$C181,'Smelter Look-up'!$J:$J,0))</f>
        <v>316</v>
      </c>
      <c r="W181" s="301"/>
      <c r="X181" s="301">
        <f t="shared" si="8"/>
        <v>0</v>
      </c>
      <c r="Y181" s="301"/>
      <c r="Z181" s="301"/>
      <c r="AB181" s="303" t="str">
        <f t="shared" si="9"/>
        <v>TantalumMineracao Taboca S.A.</v>
      </c>
    </row>
    <row r="182" spans="1:28" s="302" customFormat="1" ht="216.75">
      <c r="A182" s="249"/>
      <c r="B182" s="250" t="s">
        <v>1656</v>
      </c>
      <c r="C182" s="256" t="s">
        <v>3165</v>
      </c>
      <c r="D182" s="250" t="s">
        <v>3165</v>
      </c>
      <c r="E182" s="250" t="s">
        <v>1628</v>
      </c>
      <c r="F182" s="250" t="str">
        <f ca="1">IF(ISERROR($V182),"",OFFSET('Smelter Look-up'!$E$4,$V182-4,0))</f>
        <v>CID001163</v>
      </c>
      <c r="G182" s="250" t="str">
        <f ca="1">IF(C182=$X$4,"Enter smelter details", IF(ISERROR($V182),"",OFFSET('Smelter Look-up'!$F$4,$V182-4,0)))</f>
        <v>CFSI</v>
      </c>
      <c r="H182" s="251">
        <f ca="1">IF(ISERROR($V182),"",OFFSET('Smelter Look-up'!$G$4,$V182-4,0))</f>
        <v>0</v>
      </c>
      <c r="I182" s="252" t="s">
        <v>2490</v>
      </c>
      <c r="J182" s="252" t="s">
        <v>2491</v>
      </c>
      <c r="K182" s="254"/>
      <c r="L182" s="254"/>
      <c r="M182" s="254"/>
      <c r="N182" s="254" t="s">
        <v>15731</v>
      </c>
      <c r="O182" s="254" t="s">
        <v>15732</v>
      </c>
      <c r="P182" s="253"/>
      <c r="Q182" s="255" t="s">
        <v>15458</v>
      </c>
      <c r="R182" s="250" t="str">
        <f ca="1">IF(ISERROR($V182),"",OFFSET('Smelter Look-up'!$C$4,$V182-4,0)&amp;"")</f>
        <v>Metallurgical Products India Pvt., Ltd.</v>
      </c>
      <c r="S182" s="264" t="str">
        <f t="shared" ca="1" si="7"/>
        <v>IN</v>
      </c>
      <c r="T182" s="264" t="str">
        <f ca="1">IF(B182="","",IF(ISERROR(MATCH($J182,SorP!$B$1:$B$6230,0)),"",INDIRECT("'SorP'!$A$"&amp;MATCH($J182,SorP!$B$1:$B$6230,0))))</f>
        <v>IN-MH</v>
      </c>
      <c r="U182" s="299"/>
      <c r="V182" s="300">
        <f>IF(C182="",NA(),MATCH($B182&amp;$C182,'Smelter Look-up'!$J:$J,0))</f>
        <v>315</v>
      </c>
      <c r="W182" s="301"/>
      <c r="X182" s="301">
        <f t="shared" si="8"/>
        <v>0</v>
      </c>
      <c r="Y182" s="301"/>
      <c r="Z182" s="301"/>
      <c r="AB182" s="303" t="str">
        <f t="shared" si="9"/>
        <v>TantalumMetallurgical Products India Pvt., Ltd.</v>
      </c>
    </row>
    <row r="183" spans="1:28" s="302" customFormat="1" ht="216.75">
      <c r="A183" s="249"/>
      <c r="B183" s="250" t="s">
        <v>1656</v>
      </c>
      <c r="C183" s="256" t="s">
        <v>56</v>
      </c>
      <c r="D183" s="250" t="s">
        <v>56</v>
      </c>
      <c r="E183" s="250" t="s">
        <v>1617</v>
      </c>
      <c r="F183" s="250" t="str">
        <f ca="1">IF(ISERROR($V183),"",OFFSET('Smelter Look-up'!$E$4,$V183-4,0))</f>
        <v>CID001076</v>
      </c>
      <c r="G183" s="250" t="str">
        <f ca="1">IF(C183=$X$4,"Enter smelter details", IF(ISERROR($V183),"",OFFSET('Smelter Look-up'!$F$4,$V183-4,0)))</f>
        <v>CFSI</v>
      </c>
      <c r="H183" s="251">
        <f ca="1">IF(ISERROR($V183),"",OFFSET('Smelter Look-up'!$G$4,$V183-4,0))</f>
        <v>0</v>
      </c>
      <c r="I183" s="252" t="s">
        <v>2489</v>
      </c>
      <c r="J183" s="252" t="s">
        <v>2285</v>
      </c>
      <c r="K183" s="254"/>
      <c r="L183" s="254"/>
      <c r="M183" s="254"/>
      <c r="N183" s="254" t="s">
        <v>15733</v>
      </c>
      <c r="O183" s="254" t="s">
        <v>15734</v>
      </c>
      <c r="P183" s="253"/>
      <c r="Q183" s="255" t="s">
        <v>15458</v>
      </c>
      <c r="R183" s="250" t="str">
        <f ca="1">IF(ISERROR($V183),"",OFFSET('Smelter Look-up'!$C$4,$V183-4,0)&amp;"")</f>
        <v>LSM Brasil S.A.</v>
      </c>
      <c r="S183" s="264" t="str">
        <f t="shared" ca="1" si="7"/>
        <v>BR</v>
      </c>
      <c r="T183" s="264" t="str">
        <f ca="1">IF(B183="","",IF(ISERROR(MATCH($J183,SorP!$B$1:$B$6230,0)),"",INDIRECT("'SorP'!$A$"&amp;MATCH($J183,SorP!$B$1:$B$6230,0))))</f>
        <v>BR-MG</v>
      </c>
      <c r="U183" s="299"/>
      <c r="V183" s="300">
        <f>IF(C183="",NA(),MATCH($B183&amp;$C183,'Smelter Look-up'!$J:$J,0))</f>
        <v>313</v>
      </c>
      <c r="W183" s="301"/>
      <c r="X183" s="301">
        <f t="shared" si="8"/>
        <v>0</v>
      </c>
      <c r="Y183" s="301"/>
      <c r="Z183" s="301"/>
      <c r="AB183" s="303" t="str">
        <f t="shared" si="9"/>
        <v>TantalumLSM Brasil S.A.</v>
      </c>
    </row>
    <row r="184" spans="1:28" s="302" customFormat="1" ht="89.25">
      <c r="A184" s="249"/>
      <c r="B184" s="250" t="s">
        <v>1656</v>
      </c>
      <c r="C184" s="256" t="s">
        <v>3159</v>
      </c>
      <c r="D184" s="250" t="s">
        <v>3159</v>
      </c>
      <c r="E184" s="250" t="s">
        <v>1621</v>
      </c>
      <c r="F184" s="250" t="str">
        <f ca="1">IF(ISERROR($V184),"",OFFSET('Smelter Look-up'!$E$4,$V184-4,0))</f>
        <v>CID000973</v>
      </c>
      <c r="G184" s="250" t="str">
        <f ca="1">IF(C184=$X$4,"Enter smelter details", IF(ISERROR($V184),"",OFFSET('Smelter Look-up'!$F$4,$V184-4,0)))</f>
        <v>CFSI</v>
      </c>
      <c r="H184" s="251">
        <f ca="1">IF(ISERROR($V184),"",OFFSET('Smelter Look-up'!$G$4,$V184-4,0))</f>
        <v>0</v>
      </c>
      <c r="I184" s="252" t="s">
        <v>2488</v>
      </c>
      <c r="J184" s="252" t="s">
        <v>2342</v>
      </c>
      <c r="K184" s="254"/>
      <c r="L184" s="254"/>
      <c r="M184" s="254"/>
      <c r="N184" s="254" t="s">
        <v>15466</v>
      </c>
      <c r="O184" s="254" t="s">
        <v>15735</v>
      </c>
      <c r="P184" s="253"/>
      <c r="Q184" s="255" t="s">
        <v>15458</v>
      </c>
      <c r="R184" s="250" t="str">
        <f ca="1">IF(ISERROR($V184),"",OFFSET('Smelter Look-up'!$C$4,$V184-4,0)&amp;"")</f>
        <v>King-Tan Tantalum Industry Ltd.</v>
      </c>
      <c r="S184" s="264" t="str">
        <f t="shared" ca="1" si="7"/>
        <v>CN</v>
      </c>
      <c r="T184" s="264" t="str">
        <f ca="1">IF(B184="","",IF(ISERROR(MATCH($J184,SorP!$B$1:$B$6230,0)),"",INDIRECT("'SorP'!$A$"&amp;MATCH($J184,SorP!$B$1:$B$6230,0))))</f>
        <v>CN-36</v>
      </c>
      <c r="U184" s="299"/>
      <c r="V184" s="300">
        <f>IF(C184="",NA(),MATCH($B184&amp;$C184,'Smelter Look-up'!$J:$J,0))</f>
        <v>312</v>
      </c>
      <c r="W184" s="301"/>
      <c r="X184" s="301">
        <f t="shared" si="8"/>
        <v>0</v>
      </c>
      <c r="Y184" s="301"/>
      <c r="Z184" s="301"/>
      <c r="AB184" s="303" t="str">
        <f t="shared" si="9"/>
        <v>TantalumKing-Tan Tantalum Industry Ltd.</v>
      </c>
    </row>
    <row r="185" spans="1:28" s="302" customFormat="1" ht="369.75">
      <c r="A185" s="249"/>
      <c r="B185" s="250" t="s">
        <v>1656</v>
      </c>
      <c r="C185" s="256" t="s">
        <v>3972</v>
      </c>
      <c r="D185" s="250" t="s">
        <v>3972</v>
      </c>
      <c r="E185" s="250" t="s">
        <v>1621</v>
      </c>
      <c r="F185" s="250" t="str">
        <f ca="1">IF(ISERROR($V185),"",OFFSET('Smelter Look-up'!$E$4,$V185-4,0))</f>
        <v>CID000917</v>
      </c>
      <c r="G185" s="250" t="str">
        <f ca="1">IF(C185=$X$4,"Enter smelter details", IF(ISERROR($V185),"",OFFSET('Smelter Look-up'!$F$4,$V185-4,0)))</f>
        <v>CFSI</v>
      </c>
      <c r="H185" s="251">
        <f ca="1">IF(ISERROR($V185),"",OFFSET('Smelter Look-up'!$G$4,$V185-4,0))</f>
        <v>0</v>
      </c>
      <c r="I185" s="252" t="s">
        <v>2487</v>
      </c>
      <c r="J185" s="252" t="s">
        <v>2342</v>
      </c>
      <c r="K185" s="254"/>
      <c r="L185" s="254"/>
      <c r="M185" s="254"/>
      <c r="N185" s="254" t="s">
        <v>15736</v>
      </c>
      <c r="O185" s="254" t="s">
        <v>15737</v>
      </c>
      <c r="P185" s="253"/>
      <c r="Q185" s="255" t="s">
        <v>15458</v>
      </c>
      <c r="R185" s="250" t="str">
        <f ca="1">IF(ISERROR($V185),"",OFFSET('Smelter Look-up'!$C$4,$V185-4,0)&amp;"")</f>
        <v>Jiujiang Nonferrous Metals Smelting Company Limited</v>
      </c>
      <c r="S185" s="264" t="str">
        <f t="shared" ca="1" si="7"/>
        <v>CN</v>
      </c>
      <c r="T185" s="264" t="str">
        <f ca="1">IF(B185="","",IF(ISERROR(MATCH($J185,SorP!$B$1:$B$6230,0)),"",INDIRECT("'SorP'!$A$"&amp;MATCH($J185,SorP!$B$1:$B$6230,0))))</f>
        <v>CN-36</v>
      </c>
      <c r="U185" s="299"/>
      <c r="V185" s="300">
        <f>IF(C185="",NA(),MATCH($B185&amp;$C185,'Smelter Look-up'!$J:$J,0))</f>
        <v>307</v>
      </c>
      <c r="W185" s="301"/>
      <c r="X185" s="301">
        <f t="shared" si="8"/>
        <v>0</v>
      </c>
      <c r="Y185" s="301"/>
      <c r="Z185" s="301"/>
      <c r="AB185" s="303" t="str">
        <f t="shared" si="9"/>
        <v>TantalumJiujiang Nonferrous Metals Smelting Company Limited</v>
      </c>
    </row>
    <row r="186" spans="1:28" s="302" customFormat="1" ht="293.25">
      <c r="A186" s="249"/>
      <c r="B186" s="250" t="s">
        <v>1656</v>
      </c>
      <c r="C186" s="256" t="s">
        <v>5</v>
      </c>
      <c r="D186" s="250" t="s">
        <v>5</v>
      </c>
      <c r="E186" s="250" t="s">
        <v>1621</v>
      </c>
      <c r="F186" s="250" t="str">
        <f ca="1">IF(ISERROR($V186),"",OFFSET('Smelter Look-up'!$E$4,$V186-4,0))</f>
        <v>CID000914</v>
      </c>
      <c r="G186" s="250" t="str">
        <f ca="1">IF(C186=$X$4,"Enter smelter details", IF(ISERROR($V186),"",OFFSET('Smelter Look-up'!$F$4,$V186-4,0)))</f>
        <v>CFSI</v>
      </c>
      <c r="H186" s="251">
        <f ca="1">IF(ISERROR($V186),"",OFFSET('Smelter Look-up'!$G$4,$V186-4,0))</f>
        <v>0</v>
      </c>
      <c r="I186" s="252" t="s">
        <v>2487</v>
      </c>
      <c r="J186" s="252" t="s">
        <v>2342</v>
      </c>
      <c r="K186" s="254"/>
      <c r="L186" s="254"/>
      <c r="M186" s="254"/>
      <c r="N186" s="254" t="s">
        <v>15738</v>
      </c>
      <c r="O186" s="254" t="s">
        <v>15739</v>
      </c>
      <c r="P186" s="253"/>
      <c r="Q186" s="255" t="s">
        <v>15458</v>
      </c>
      <c r="R186" s="250" t="str">
        <f ca="1">IF(ISERROR($V186),"",OFFSET('Smelter Look-up'!$C$4,$V186-4,0)&amp;"")</f>
        <v>JiuJiang JinXin Nonferrous Metals Co., Ltd.</v>
      </c>
      <c r="S186" s="264" t="str">
        <f t="shared" ca="1" si="7"/>
        <v>CN</v>
      </c>
      <c r="T186" s="264" t="str">
        <f ca="1">IF(B186="","",IF(ISERROR(MATCH($J186,SorP!$B$1:$B$6230,0)),"",INDIRECT("'SorP'!$A$"&amp;MATCH($J186,SorP!$B$1:$B$6230,0))))</f>
        <v>CN-36</v>
      </c>
      <c r="U186" s="299"/>
      <c r="V186" s="300">
        <f>IF(C186="",NA(),MATCH($B186&amp;$C186,'Smelter Look-up'!$J:$J,0))</f>
        <v>306</v>
      </c>
      <c r="W186" s="301"/>
      <c r="X186" s="301">
        <f t="shared" si="8"/>
        <v>0</v>
      </c>
      <c r="Y186" s="301"/>
      <c r="Z186" s="301"/>
      <c r="AB186" s="303" t="str">
        <f t="shared" si="9"/>
        <v>TantalumJiuJiang JinXin Nonferrous Metals Co., Ltd.</v>
      </c>
    </row>
    <row r="187" spans="1:28" s="302" customFormat="1" ht="318.75">
      <c r="A187" s="249"/>
      <c r="B187" s="250" t="s">
        <v>1656</v>
      </c>
      <c r="C187" s="256" t="s">
        <v>1146</v>
      </c>
      <c r="D187" s="250" t="s">
        <v>1146</v>
      </c>
      <c r="E187" s="250" t="s">
        <v>1621</v>
      </c>
      <c r="F187" s="250" t="str">
        <f ca="1">IF(ISERROR($V187),"",OFFSET('Smelter Look-up'!$E$4,$V187-4,0))</f>
        <v>CID000616</v>
      </c>
      <c r="G187" s="250" t="str">
        <f ca="1">IF(C187=$X$4,"Enter smelter details", IF(ISERROR($V187),"",OFFSET('Smelter Look-up'!$F$4,$V187-4,0)))</f>
        <v>CFSI</v>
      </c>
      <c r="H187" s="251">
        <f ca="1">IF(ISERROR($V187),"",OFFSET('Smelter Look-up'!$G$4,$V187-4,0))</f>
        <v>0</v>
      </c>
      <c r="I187" s="252" t="s">
        <v>2486</v>
      </c>
      <c r="J187" s="252" t="s">
        <v>2453</v>
      </c>
      <c r="K187" s="254"/>
      <c r="L187" s="254"/>
      <c r="M187" s="254"/>
      <c r="N187" s="254" t="s">
        <v>15740</v>
      </c>
      <c r="O187" s="254" t="s">
        <v>15741</v>
      </c>
      <c r="P187" s="253"/>
      <c r="Q187" s="255" t="s">
        <v>15458</v>
      </c>
      <c r="R187" s="250" t="str">
        <f ca="1">IF(ISERROR($V187),"",OFFSET('Smelter Look-up'!$C$4,$V187-4,0)&amp;"")</f>
        <v>Guangdong Zhiyuan New Material Co., Ltd.</v>
      </c>
      <c r="S187" s="264" t="str">
        <f t="shared" ca="1" si="7"/>
        <v>CN</v>
      </c>
      <c r="T187" s="264" t="str">
        <f ca="1">IF(B187="","",IF(ISERROR(MATCH($J187,SorP!$B$1:$B$6230,0)),"",INDIRECT("'SorP'!$A$"&amp;MATCH($J187,SorP!$B$1:$B$6230,0))))</f>
        <v>CN-44</v>
      </c>
      <c r="U187" s="299"/>
      <c r="V187" s="300">
        <f>IF(C187="",NA(),MATCH($B187&amp;$C187,'Smelter Look-up'!$J:$J,0))</f>
        <v>295</v>
      </c>
      <c r="W187" s="301"/>
      <c r="X187" s="301">
        <f t="shared" si="8"/>
        <v>0</v>
      </c>
      <c r="Y187" s="301"/>
      <c r="Z187" s="301"/>
      <c r="AB187" s="303" t="str">
        <f t="shared" si="9"/>
        <v>TantalumGuangdong Zhiyuan New Material Co., Ltd.</v>
      </c>
    </row>
    <row r="188" spans="1:28" s="302" customFormat="1" ht="382.5">
      <c r="A188" s="249"/>
      <c r="B188" s="250" t="s">
        <v>1656</v>
      </c>
      <c r="C188" s="256" t="s">
        <v>54</v>
      </c>
      <c r="D188" s="250" t="s">
        <v>54</v>
      </c>
      <c r="E188" s="250" t="s">
        <v>1621</v>
      </c>
      <c r="F188" s="250" t="str">
        <f ca="1">IF(ISERROR($V188),"",OFFSET('Smelter Look-up'!$E$4,$V188-4,0))</f>
        <v>CID000460</v>
      </c>
      <c r="G188" s="250" t="str">
        <f ca="1">IF(C188=$X$4,"Enter smelter details", IF(ISERROR($V188),"",OFFSET('Smelter Look-up'!$F$4,$V188-4,0)))</f>
        <v>CFSI</v>
      </c>
      <c r="H188" s="251">
        <f ca="1">IF(ISERROR($V188),"",OFFSET('Smelter Look-up'!$G$4,$V188-4,0))</f>
        <v>0</v>
      </c>
      <c r="I188" s="252" t="s">
        <v>2484</v>
      </c>
      <c r="J188" s="252" t="s">
        <v>2453</v>
      </c>
      <c r="K188" s="254"/>
      <c r="L188" s="254"/>
      <c r="M188" s="254"/>
      <c r="N188" s="254" t="s">
        <v>15742</v>
      </c>
      <c r="O188" s="254" t="s">
        <v>15743</v>
      </c>
      <c r="P188" s="253"/>
      <c r="Q188" s="255" t="s">
        <v>15458</v>
      </c>
      <c r="R188" s="250" t="str">
        <f ca="1">IF(ISERROR($V188),"",OFFSET('Smelter Look-up'!$C$4,$V188-4,0)&amp;"")</f>
        <v>F&amp;X Electro-Materials Ltd.</v>
      </c>
      <c r="S188" s="264" t="str">
        <f t="shared" ca="1" si="7"/>
        <v>CN</v>
      </c>
      <c r="T188" s="264" t="str">
        <f ca="1">IF(B188="","",IF(ISERROR(MATCH($J188,SorP!$B$1:$B$6230,0)),"",INDIRECT("'SorP'!$A$"&amp;MATCH($J188,SorP!$B$1:$B$6230,0))))</f>
        <v>CN-44</v>
      </c>
      <c r="U188" s="299"/>
      <c r="V188" s="300">
        <f>IF(C188="",NA(),MATCH($B188&amp;$C188,'Smelter Look-up'!$J:$J,0))</f>
        <v>290</v>
      </c>
      <c r="W188" s="301"/>
      <c r="X188" s="301">
        <f t="shared" si="8"/>
        <v>0</v>
      </c>
      <c r="Y188" s="301"/>
      <c r="Z188" s="301"/>
      <c r="AB188" s="303" t="str">
        <f t="shared" si="9"/>
        <v>TantalumF&amp;X Electro-Materials Ltd.</v>
      </c>
    </row>
    <row r="189" spans="1:28" s="302" customFormat="1" ht="357">
      <c r="A189" s="249"/>
      <c r="B189" s="250" t="s">
        <v>1656</v>
      </c>
      <c r="C189" s="256" t="s">
        <v>1640</v>
      </c>
      <c r="D189" s="250" t="s">
        <v>1640</v>
      </c>
      <c r="E189" s="250" t="s">
        <v>3832</v>
      </c>
      <c r="F189" s="250" t="str">
        <f ca="1">IF(ISERROR($V189),"",OFFSET('Smelter Look-up'!$E$4,$V189-4,0))</f>
        <v>CID000456</v>
      </c>
      <c r="G189" s="250" t="str">
        <f ca="1">IF(C189=$X$4,"Enter smelter details", IF(ISERROR($V189),"",OFFSET('Smelter Look-up'!$F$4,$V189-4,0)))</f>
        <v>CFSI</v>
      </c>
      <c r="H189" s="251">
        <f ca="1">IF(ISERROR($V189),"",OFFSET('Smelter Look-up'!$G$4,$V189-4,0))</f>
        <v>0</v>
      </c>
      <c r="I189" s="252" t="s">
        <v>2483</v>
      </c>
      <c r="J189" s="252" t="s">
        <v>2460</v>
      </c>
      <c r="K189" s="254"/>
      <c r="L189" s="254"/>
      <c r="M189" s="254"/>
      <c r="N189" s="254" t="s">
        <v>15744</v>
      </c>
      <c r="O189" s="254" t="s">
        <v>15745</v>
      </c>
      <c r="P189" s="253"/>
      <c r="Q189" s="255" t="s">
        <v>15458</v>
      </c>
      <c r="R189" s="250" t="str">
        <f ca="1">IF(ISERROR($V189),"",OFFSET('Smelter Look-up'!$C$4,$V189-4,0)&amp;"")</f>
        <v>Exotech Inc.</v>
      </c>
      <c r="S189" s="264" t="str">
        <f t="shared" ca="1" si="7"/>
        <v>US</v>
      </c>
      <c r="T189" s="264" t="str">
        <f ca="1">IF(B189="","",IF(ISERROR(MATCH($J189,SorP!$B$1:$B$6230,0)),"",INDIRECT("'SorP'!$A$"&amp;MATCH($J189,SorP!$B$1:$B$6230,0))))</f>
        <v>US-FL</v>
      </c>
      <c r="U189" s="299"/>
      <c r="V189" s="300">
        <f>IF(C189="",NA(),MATCH($B189&amp;$C189,'Smelter Look-up'!$J:$J,0))</f>
        <v>288</v>
      </c>
      <c r="W189" s="301"/>
      <c r="X189" s="301">
        <f t="shared" si="8"/>
        <v>0</v>
      </c>
      <c r="Y189" s="301"/>
      <c r="Z189" s="301"/>
      <c r="AB189" s="303" t="str">
        <f t="shared" si="9"/>
        <v>TantalumExotech Inc.</v>
      </c>
    </row>
    <row r="190" spans="1:28" s="302" customFormat="1" ht="153">
      <c r="A190" s="249"/>
      <c r="B190" s="250" t="s">
        <v>1656</v>
      </c>
      <c r="C190" s="256" t="s">
        <v>1697</v>
      </c>
      <c r="D190" s="250" t="s">
        <v>1697</v>
      </c>
      <c r="E190" s="250" t="s">
        <v>1621</v>
      </c>
      <c r="F190" s="250" t="str">
        <f ca="1">IF(ISERROR($V190),"",OFFSET('Smelter Look-up'!$E$4,$V190-4,0))</f>
        <v>CID000410</v>
      </c>
      <c r="G190" s="250" t="str">
        <f ca="1">IF(C190=$X$4,"Enter smelter details", IF(ISERROR($V190),"",OFFSET('Smelter Look-up'!$F$4,$V190-4,0)))</f>
        <v>CFSI</v>
      </c>
      <c r="H190" s="251">
        <f ca="1">IF(ISERROR($V190),"",OFFSET('Smelter Look-up'!$G$4,$V190-4,0))</f>
        <v>0</v>
      </c>
      <c r="I190" s="252" t="s">
        <v>2482</v>
      </c>
      <c r="J190" s="252" t="s">
        <v>2453</v>
      </c>
      <c r="K190" s="254"/>
      <c r="L190" s="254"/>
      <c r="M190" s="254"/>
      <c r="N190" s="254" t="s">
        <v>15746</v>
      </c>
      <c r="O190" s="254" t="s">
        <v>15747</v>
      </c>
      <c r="P190" s="253"/>
      <c r="Q190" s="255"/>
      <c r="R190" s="250" t="str">
        <f ca="1">IF(ISERROR($V190),"",OFFSET('Smelter Look-up'!$C$4,$V190-4,0)&amp;"")</f>
        <v>Duoluoshan</v>
      </c>
      <c r="S190" s="264" t="str">
        <f t="shared" ca="1" si="7"/>
        <v>CN</v>
      </c>
      <c r="T190" s="264" t="str">
        <f ca="1">IF(B190="","",IF(ISERROR(MATCH($J190,SorP!$B$1:$B$6230,0)),"",INDIRECT("'SorP'!$A$"&amp;MATCH($J190,SorP!$B$1:$B$6230,0))))</f>
        <v>CN-44</v>
      </c>
      <c r="U190" s="299"/>
      <c r="V190" s="300">
        <f>IF(C190="",NA(),MATCH($B190&amp;$C190,'Smelter Look-up'!$J:$J,0))</f>
        <v>287</v>
      </c>
      <c r="W190" s="301"/>
      <c r="X190" s="301">
        <f t="shared" si="8"/>
        <v>0</v>
      </c>
      <c r="Y190" s="301"/>
      <c r="Z190" s="301"/>
      <c r="AB190" s="303" t="str">
        <f t="shared" si="9"/>
        <v>TantalumDuoluoshan</v>
      </c>
    </row>
    <row r="191" spans="1:28" s="302" customFormat="1" ht="280.5">
      <c r="A191" s="249"/>
      <c r="B191" s="250" t="s">
        <v>1656</v>
      </c>
      <c r="C191" s="256" t="s">
        <v>15186</v>
      </c>
      <c r="D191" s="250" t="s">
        <v>15186</v>
      </c>
      <c r="E191" s="250" t="s">
        <v>1621</v>
      </c>
      <c r="F191" s="250" t="str">
        <f ca="1">IF(ISERROR($V191),"",OFFSET('Smelter Look-up'!$E$4,$V191-4,0))</f>
        <v>CID000291</v>
      </c>
      <c r="G191" s="250" t="str">
        <f ca="1">IF(C191=$X$4,"Enter smelter details", IF(ISERROR($V191),"",OFFSET('Smelter Look-up'!$F$4,$V191-4,0)))</f>
        <v>CFSI</v>
      </c>
      <c r="H191" s="251">
        <f ca="1">IF(ISERROR($V191),"",OFFSET('Smelter Look-up'!$G$4,$V191-4,0))</f>
        <v>0</v>
      </c>
      <c r="I191" s="252" t="s">
        <v>2481</v>
      </c>
      <c r="J191" s="252" t="s">
        <v>2453</v>
      </c>
      <c r="K191" s="254"/>
      <c r="L191" s="254"/>
      <c r="M191" s="254"/>
      <c r="N191" s="254" t="s">
        <v>15748</v>
      </c>
      <c r="O191" s="254" t="s">
        <v>15749</v>
      </c>
      <c r="P191" s="253"/>
      <c r="Q191" s="255" t="s">
        <v>15458</v>
      </c>
      <c r="R191" s="250" t="str">
        <f ca="1">IF(ISERROR($V191),"",OFFSET('Smelter Look-up'!$C$4,$V191-4,0)&amp;"")</f>
        <v>Guangdong Rising Rare Metals-EO Materials Ltd.</v>
      </c>
      <c r="S191" s="264" t="str">
        <f t="shared" ref="S191:S249" ca="1" si="10">IF(B191="","",IF(ISERROR(MATCH($E191,CL,0)),"Unknown",INDIRECT("'C'!$A$"&amp;MATCH($E191,CL,0)+1)))</f>
        <v>CN</v>
      </c>
      <c r="T191" s="264" t="str">
        <f ca="1">IF(B191="","",IF(ISERROR(MATCH($J191,SorP!$B$1:$B$6230,0)),"",INDIRECT("'SorP'!$A$"&amp;MATCH($J191,SorP!$B$1:$B$6230,0))))</f>
        <v>CN-44</v>
      </c>
      <c r="U191" s="299"/>
      <c r="V191" s="300">
        <f>IF(C191="",NA(),MATCH($B191&amp;$C191,'Smelter Look-up'!$J:$J,0))</f>
        <v>294</v>
      </c>
      <c r="W191" s="301"/>
      <c r="X191" s="301">
        <f t="shared" ref="X191:X249" si="11">IF(AND(C191="Smelter not listed",OR(LEN(D191)=0,LEN(E191)=0)),1,0)</f>
        <v>0</v>
      </c>
      <c r="Y191" s="301"/>
      <c r="Z191" s="301"/>
      <c r="AB191" s="303" t="str">
        <f t="shared" ref="AB191:AB249" si="12">B191&amp;C191</f>
        <v>TantalumGuangdong Rising Rare Metals-EO Materials Ltd.</v>
      </c>
    </row>
    <row r="192" spans="1:28" s="302" customFormat="1" ht="306">
      <c r="A192" s="249"/>
      <c r="B192" s="250" t="s">
        <v>1656</v>
      </c>
      <c r="C192" s="256" t="s">
        <v>3</v>
      </c>
      <c r="D192" s="250" t="s">
        <v>3</v>
      </c>
      <c r="E192" s="250" t="s">
        <v>1621</v>
      </c>
      <c r="F192" s="250" t="str">
        <f ca="1">IF(ISERROR($V192),"",OFFSET('Smelter Look-up'!$E$4,$V192-4,0))</f>
        <v>CID000211</v>
      </c>
      <c r="G192" s="250" t="str">
        <f ca="1">IF(C192=$X$4,"Enter smelter details", IF(ISERROR($V192),"",OFFSET('Smelter Look-up'!$F$4,$V192-4,0)))</f>
        <v>CFSI</v>
      </c>
      <c r="H192" s="251">
        <f ca="1">IF(ISERROR($V192),"",OFFSET('Smelter Look-up'!$G$4,$V192-4,0))</f>
        <v>0</v>
      </c>
      <c r="I192" s="252" t="s">
        <v>2334</v>
      </c>
      <c r="J192" s="252" t="s">
        <v>2327</v>
      </c>
      <c r="K192" s="254"/>
      <c r="L192" s="254"/>
      <c r="M192" s="254"/>
      <c r="N192" s="254" t="s">
        <v>15750</v>
      </c>
      <c r="O192" s="254" t="s">
        <v>15751</v>
      </c>
      <c r="P192" s="253"/>
      <c r="Q192" s="255" t="s">
        <v>15458</v>
      </c>
      <c r="R192" s="250" t="str">
        <f ca="1">IF(ISERROR($V192),"",OFFSET('Smelter Look-up'!$C$4,$V192-4,0)&amp;"")</f>
        <v>Changsha South Tantalum Niobium Co., Ltd.</v>
      </c>
      <c r="S192" s="264" t="str">
        <f t="shared" ca="1" si="10"/>
        <v>CN</v>
      </c>
      <c r="T192" s="264" t="str">
        <f ca="1">IF(B192="","",IF(ISERROR(MATCH($J192,SorP!$B$1:$B$6230,0)),"",INDIRECT("'SorP'!$A$"&amp;MATCH($J192,SorP!$B$1:$B$6230,0))))</f>
        <v>CN-43</v>
      </c>
      <c r="U192" s="299"/>
      <c r="V192" s="300">
        <f>IF(C192="",NA(),MATCH($B192&amp;$C192,'Smelter Look-up'!$J:$J,0))</f>
        <v>282</v>
      </c>
      <c r="W192" s="301"/>
      <c r="X192" s="301">
        <f t="shared" si="11"/>
        <v>0</v>
      </c>
      <c r="Y192" s="301"/>
      <c r="Z192" s="301"/>
      <c r="AB192" s="303" t="str">
        <f t="shared" si="12"/>
        <v>TantalumChangsha South Tantalum Niobium Co., Ltd.</v>
      </c>
    </row>
    <row r="193" spans="1:28" s="302" customFormat="1" ht="63.75">
      <c r="A193" s="249"/>
      <c r="B193" s="250" t="s">
        <v>1656</v>
      </c>
      <c r="C193" s="256" t="s">
        <v>3151</v>
      </c>
      <c r="D193" s="250" t="s">
        <v>3151</v>
      </c>
      <c r="E193" s="250" t="s">
        <v>1630</v>
      </c>
      <c r="F193" s="250" t="str">
        <f ca="1">IF(ISERROR($V193),"",OFFSET('Smelter Look-up'!$E$4,$V193-4,0))</f>
        <v>CID000092</v>
      </c>
      <c r="G193" s="250" t="str">
        <f ca="1">IF(C193=$X$4,"Enter smelter details", IF(ISERROR($V193),"",OFFSET('Smelter Look-up'!$F$4,$V193-4,0)))</f>
        <v>CFSI</v>
      </c>
      <c r="H193" s="251">
        <f ca="1">IF(ISERROR($V193),"",OFFSET('Smelter Look-up'!$G$4,$V193-4,0))</f>
        <v>0</v>
      </c>
      <c r="I193" s="252" t="s">
        <v>2291</v>
      </c>
      <c r="J193" s="252" t="s">
        <v>2292</v>
      </c>
      <c r="K193" s="254"/>
      <c r="L193" s="254"/>
      <c r="M193" s="254"/>
      <c r="N193" s="254"/>
      <c r="O193" s="254"/>
      <c r="P193" s="253"/>
      <c r="Q193" s="255" t="s">
        <v>15458</v>
      </c>
      <c r="R193" s="250" t="str">
        <f ca="1">IF(ISERROR($V193),"",OFFSET('Smelter Look-up'!$C$4,$V193-4,0)&amp;"")</f>
        <v>Asaka Riken Co., Ltd.</v>
      </c>
      <c r="S193" s="264" t="str">
        <f t="shared" ca="1" si="10"/>
        <v>JP</v>
      </c>
      <c r="T193" s="264" t="str">
        <f ca="1">IF(B193="","",IF(ISERROR(MATCH($J193,SorP!$B$1:$B$6230,0)),"",INDIRECT("'SorP'!$A$"&amp;MATCH($J193,SorP!$B$1:$B$6230,0))))</f>
        <v>JP-07</v>
      </c>
      <c r="U193" s="299"/>
      <c r="V193" s="300">
        <f>IF(C193="",NA(),MATCH($B193&amp;$C193,'Smelter Look-up'!$J:$J,0))</f>
        <v>281</v>
      </c>
      <c r="W193" s="301"/>
      <c r="X193" s="301">
        <f t="shared" si="11"/>
        <v>0</v>
      </c>
      <c r="Y193" s="301"/>
      <c r="Z193" s="301"/>
      <c r="AB193" s="303" t="str">
        <f t="shared" si="12"/>
        <v>TantalumAsaka Riken Co., Ltd.</v>
      </c>
    </row>
    <row r="194" spans="1:28" s="302" customFormat="1" ht="102">
      <c r="A194" s="249"/>
      <c r="B194" s="250" t="s">
        <v>1655</v>
      </c>
      <c r="C194" s="256" t="s">
        <v>3977</v>
      </c>
      <c r="D194" s="250" t="s">
        <v>3977</v>
      </c>
      <c r="E194" s="250" t="s">
        <v>1621</v>
      </c>
      <c r="F194" s="250" t="str">
        <f ca="1">IF(ISERROR($V194),"",OFFSET('Smelter Look-up'!$E$4,$V194-4,0))</f>
        <v>CID003116</v>
      </c>
      <c r="G194" s="250" t="str">
        <f ca="1">IF(C194=$X$4,"Enter smelter details", IF(ISERROR($V194),"",OFFSET('Smelter Look-up'!$F$4,$V194-4,0)))</f>
        <v>CFSI</v>
      </c>
      <c r="H194" s="251">
        <f ca="1">IF(ISERROR($V194),"",OFFSET('Smelter Look-up'!$G$4,$V194-4,0))</f>
        <v>0</v>
      </c>
      <c r="I194" s="252" t="s">
        <v>2613</v>
      </c>
      <c r="J194" s="252" t="s">
        <v>2453</v>
      </c>
      <c r="K194" s="254"/>
      <c r="L194" s="254"/>
      <c r="M194" s="254"/>
      <c r="N194" s="254" t="s">
        <v>15752</v>
      </c>
      <c r="O194" s="254" t="s">
        <v>15752</v>
      </c>
      <c r="P194" s="253"/>
      <c r="Q194" s="255" t="s">
        <v>15458</v>
      </c>
      <c r="R194" s="250" t="str">
        <f ca="1">IF(ISERROR($V194),"",OFFSET('Smelter Look-up'!$C$4,$V194-4,0)&amp;"")</f>
        <v>Guangdong Hanhe Non-Ferrous Metal Co., Ltd.</v>
      </c>
      <c r="S194" s="264" t="str">
        <f t="shared" ca="1" si="10"/>
        <v>CN</v>
      </c>
      <c r="T194" s="264" t="str">
        <f ca="1">IF(B194="","",IF(ISERROR(MATCH($J194,SorP!$B$1:$B$6230,0)),"",INDIRECT("'SorP'!$A$"&amp;MATCH($J194,SorP!$B$1:$B$6230,0))))</f>
        <v>CN-44</v>
      </c>
      <c r="U194" s="299"/>
      <c r="V194" s="300">
        <f>IF(C194="",NA(),MATCH($B194&amp;$C194,'Smelter Look-up'!$J:$J,0))</f>
        <v>397</v>
      </c>
      <c r="W194" s="301"/>
      <c r="X194" s="301">
        <f t="shared" si="11"/>
        <v>0</v>
      </c>
      <c r="Y194" s="301"/>
      <c r="Z194" s="301"/>
      <c r="AB194" s="303" t="str">
        <f t="shared" si="12"/>
        <v>TinGuangdong Hanhe Non-Ferrous Metal Co., Ltd.</v>
      </c>
    </row>
    <row r="195" spans="1:28" s="302" customFormat="1" ht="114.75">
      <c r="A195" s="249"/>
      <c r="B195" s="250" t="s">
        <v>1655</v>
      </c>
      <c r="C195" s="256" t="s">
        <v>3850</v>
      </c>
      <c r="D195" s="250" t="s">
        <v>3850</v>
      </c>
      <c r="E195" s="250" t="s">
        <v>1627</v>
      </c>
      <c r="F195" s="250" t="str">
        <f ca="1">IF(ISERROR($V195),"",OFFSET('Smelter Look-up'!$E$4,$V195-4,0))</f>
        <v>CID002870</v>
      </c>
      <c r="G195" s="250" t="str">
        <f ca="1">IF(C195=$X$4,"Enter smelter details", IF(ISERROR($V195),"",OFFSET('Smelter Look-up'!$F$4,$V195-4,0)))</f>
        <v>CFSI</v>
      </c>
      <c r="H195" s="251">
        <f ca="1">IF(ISERROR($V195),"",OFFSET('Smelter Look-up'!$G$4,$V195-4,0))</f>
        <v>0</v>
      </c>
      <c r="I195" s="252" t="s">
        <v>15213</v>
      </c>
      <c r="J195" s="252" t="s">
        <v>15092</v>
      </c>
      <c r="K195" s="254"/>
      <c r="L195" s="254"/>
      <c r="M195" s="254"/>
      <c r="N195" s="254" t="s">
        <v>15753</v>
      </c>
      <c r="O195" s="254" t="s">
        <v>15754</v>
      </c>
      <c r="P195" s="253"/>
      <c r="Q195" s="255" t="s">
        <v>15458</v>
      </c>
      <c r="R195" s="250" t="str">
        <f ca="1">IF(ISERROR($V195),"",OFFSET('Smelter Look-up'!$C$4,$V195-4,0)&amp;"")</f>
        <v>PT Lautan Harmonis Sejahtera</v>
      </c>
      <c r="S195" s="264" t="str">
        <f t="shared" ca="1" si="10"/>
        <v>ID</v>
      </c>
      <c r="T195" s="264" t="str">
        <f ca="1">IF(B195="","",IF(ISERROR(MATCH($J195,SorP!$B$1:$B$6230,0)),"",INDIRECT("'SorP'!$A$"&amp;MATCH($J195,SorP!$B$1:$B$6230,0))))</f>
        <v>ID-BB</v>
      </c>
      <c r="U195" s="299"/>
      <c r="V195" s="300">
        <f>IF(C195="",NA(),MATCH($B195&amp;$C195,'Smelter Look-up'!$J:$J,0))</f>
        <v>454</v>
      </c>
      <c r="W195" s="301"/>
      <c r="X195" s="301">
        <f t="shared" si="11"/>
        <v>0</v>
      </c>
      <c r="Y195" s="301"/>
      <c r="Z195" s="301"/>
      <c r="AB195" s="303" t="str">
        <f t="shared" si="12"/>
        <v>TinPT Lautan Harmonis Sejahtera</v>
      </c>
    </row>
    <row r="196" spans="1:28" s="302" customFormat="1" ht="229.5">
      <c r="A196" s="249"/>
      <c r="B196" s="250" t="s">
        <v>1655</v>
      </c>
      <c r="C196" s="256" t="s">
        <v>3650</v>
      </c>
      <c r="D196" s="250" t="s">
        <v>3650</v>
      </c>
      <c r="E196" s="250" t="s">
        <v>1621</v>
      </c>
      <c r="F196" s="250" t="str">
        <f ca="1">IF(ISERROR($V196),"",OFFSET('Smelter Look-up'!$E$4,$V196-4,0))</f>
        <v>CID002859</v>
      </c>
      <c r="G196" s="250" t="str">
        <f ca="1">IF(C196=$X$4,"Enter smelter details", IF(ISERROR($V196),"",OFFSET('Smelter Look-up'!$F$4,$V196-4,0)))</f>
        <v>CFSI</v>
      </c>
      <c r="H196" s="251">
        <f ca="1">IF(ISERROR($V196),"",OFFSET('Smelter Look-up'!$G$4,$V196-4,0))</f>
        <v>0</v>
      </c>
      <c r="I196" s="252" t="s">
        <v>3976</v>
      </c>
      <c r="J196" s="252" t="s">
        <v>2306</v>
      </c>
      <c r="K196" s="254"/>
      <c r="L196" s="254"/>
      <c r="M196" s="254"/>
      <c r="N196" s="254" t="s">
        <v>15755</v>
      </c>
      <c r="O196" s="254" t="s">
        <v>15756</v>
      </c>
      <c r="P196" s="253"/>
      <c r="Q196" s="255" t="s">
        <v>15458</v>
      </c>
      <c r="R196" s="250" t="str">
        <f ca="1">IF(ISERROR($V196),"",OFFSET('Smelter Look-up'!$C$4,$V196-4,0)&amp;"")</f>
        <v>Gejiu Jinye Mineral Company</v>
      </c>
      <c r="S196" s="264" t="str">
        <f t="shared" ca="1" si="10"/>
        <v>CN</v>
      </c>
      <c r="T196" s="264" t="str">
        <f ca="1">IF(B196="","",IF(ISERROR(MATCH($J196,SorP!$B$1:$B$6230,0)),"",INDIRECT("'SorP'!$A$"&amp;MATCH($J196,SorP!$B$1:$B$6230,0))))</f>
        <v>CN-53</v>
      </c>
      <c r="U196" s="299"/>
      <c r="V196" s="300">
        <f>IF(C196="",NA(),MATCH($B196&amp;$C196,'Smelter Look-up'!$J:$J,0))</f>
        <v>389</v>
      </c>
      <c r="W196" s="301"/>
      <c r="X196" s="301">
        <f t="shared" si="11"/>
        <v>0</v>
      </c>
      <c r="Y196" s="301"/>
      <c r="Z196" s="301"/>
      <c r="AB196" s="303" t="str">
        <f t="shared" si="12"/>
        <v>TinGejiu Jinye Mineral Company</v>
      </c>
    </row>
    <row r="197" spans="1:28" s="302" customFormat="1" ht="38.25">
      <c r="A197" s="249"/>
      <c r="B197" s="250" t="s">
        <v>1655</v>
      </c>
      <c r="C197" s="256" t="s">
        <v>3618</v>
      </c>
      <c r="D197" s="250" t="s">
        <v>3618</v>
      </c>
      <c r="E197" s="250" t="s">
        <v>1637</v>
      </c>
      <c r="F197" s="250" t="str">
        <f ca="1">IF(ISERROR($V197),"",OFFSET('Smelter Look-up'!$E$4,$V197-4,0))</f>
        <v>CID002858</v>
      </c>
      <c r="G197" s="250" t="str">
        <f ca="1">IF(C197=$X$4,"Enter smelter details", IF(ISERROR($V197),"",OFFSET('Smelter Look-up'!$F$4,$V197-4,0)))</f>
        <v>CFSI</v>
      </c>
      <c r="H197" s="251">
        <f ca="1">IF(ISERROR($V197),"",OFFSET('Smelter Look-up'!$G$4,$V197-4,0))</f>
        <v>0</v>
      </c>
      <c r="I197" s="252" t="s">
        <v>3668</v>
      </c>
      <c r="J197" s="252" t="s">
        <v>3669</v>
      </c>
      <c r="K197" s="254"/>
      <c r="L197" s="254"/>
      <c r="M197" s="254"/>
      <c r="N197" s="254"/>
      <c r="O197" s="254" t="s">
        <v>15460</v>
      </c>
      <c r="P197" s="253"/>
      <c r="Q197" s="255"/>
      <c r="R197" s="250" t="str">
        <f ca="1">IF(ISERROR($V197),"",OFFSET('Smelter Look-up'!$C$4,$V197-4,0)&amp;"")</f>
        <v>Modeltech Sdn Bhd</v>
      </c>
      <c r="S197" s="264" t="str">
        <f t="shared" ca="1" si="10"/>
        <v>MY</v>
      </c>
      <c r="T197" s="264" t="str">
        <f ca="1">IF(B197="","",IF(ISERROR(MATCH($J197,SorP!$B$1:$B$6230,0)),"",INDIRECT("'SorP'!$A$"&amp;MATCH($J197,SorP!$B$1:$B$6230,0))))</f>
        <v>MY-04</v>
      </c>
      <c r="U197" s="299"/>
      <c r="V197" s="300">
        <f>IF(C197="",NA(),MATCH($B197&amp;$C197,'Smelter Look-up'!$J:$J,0))</f>
        <v>427</v>
      </c>
      <c r="W197" s="301"/>
      <c r="X197" s="301">
        <f t="shared" si="11"/>
        <v>0</v>
      </c>
      <c r="Y197" s="301"/>
      <c r="Z197" s="301"/>
      <c r="AB197" s="303" t="str">
        <f t="shared" si="12"/>
        <v>TinModeltech Sdn Bhd</v>
      </c>
    </row>
    <row r="198" spans="1:28" s="302" customFormat="1" ht="102">
      <c r="A198" s="249"/>
      <c r="B198" s="250" t="s">
        <v>1655</v>
      </c>
      <c r="C198" s="256" t="s">
        <v>3330</v>
      </c>
      <c r="D198" s="250" t="s">
        <v>3330</v>
      </c>
      <c r="E198" s="250" t="s">
        <v>1621</v>
      </c>
      <c r="F198" s="250" t="str">
        <f ca="1">IF(ISERROR($V198),"",OFFSET('Smelter Look-up'!$E$4,$V198-4,0))</f>
        <v>CID002849</v>
      </c>
      <c r="G198" s="250" t="str">
        <f ca="1">IF(C198=$X$4,"Enter smelter details", IF(ISERROR($V198),"",OFFSET('Smelter Look-up'!$F$4,$V198-4,0)))</f>
        <v>CFSI</v>
      </c>
      <c r="H198" s="251">
        <f ca="1">IF(ISERROR($V198),"",OFFSET('Smelter Look-up'!$G$4,$V198-4,0))</f>
        <v>0</v>
      </c>
      <c r="I198" s="252" t="s">
        <v>3332</v>
      </c>
      <c r="J198" s="252" t="s">
        <v>2534</v>
      </c>
      <c r="K198" s="254"/>
      <c r="L198" s="254"/>
      <c r="M198" s="254"/>
      <c r="N198" s="254" t="s">
        <v>15466</v>
      </c>
      <c r="O198" s="254" t="s">
        <v>15757</v>
      </c>
      <c r="P198" s="253"/>
      <c r="Q198" s="255" t="s">
        <v>15458</v>
      </c>
      <c r="R198" s="250" t="str">
        <f ca="1">IF(ISERROR($V198),"",OFFSET('Smelter Look-up'!$C$4,$V198-4,0)&amp;"")</f>
        <v>Guanyang Guida Nonferrous Metal Smelting Plant</v>
      </c>
      <c r="S198" s="264" t="str">
        <f t="shared" ca="1" si="10"/>
        <v>CN</v>
      </c>
      <c r="T198" s="264" t="str">
        <f ca="1">IF(B198="","",IF(ISERROR(MATCH($J198,SorP!$B$1:$B$6230,0)),"",INDIRECT("'SorP'!$A$"&amp;MATCH($J198,SorP!$B$1:$B$6230,0))))</f>
        <v>CN-45</v>
      </c>
      <c r="U198" s="299"/>
      <c r="V198" s="300">
        <f>IF(C198="",NA(),MATCH($B198&amp;$C198,'Smelter Look-up'!$J:$J,0))</f>
        <v>401</v>
      </c>
      <c r="W198" s="301"/>
      <c r="X198" s="301">
        <f t="shared" si="11"/>
        <v>0</v>
      </c>
      <c r="Y198" s="301"/>
      <c r="Z198" s="301"/>
      <c r="AB198" s="303" t="str">
        <f t="shared" si="12"/>
        <v>TinGuanyang Guida Nonferrous Metal Smelting Plant</v>
      </c>
    </row>
    <row r="199" spans="1:28" s="302" customFormat="1" ht="102">
      <c r="A199" s="249"/>
      <c r="B199" s="250" t="s">
        <v>1655</v>
      </c>
      <c r="C199" s="256" t="s">
        <v>3649</v>
      </c>
      <c r="D199" s="250" t="s">
        <v>3649</v>
      </c>
      <c r="E199" s="250" t="s">
        <v>1621</v>
      </c>
      <c r="F199" s="250" t="str">
        <f ca="1">IF(ISERROR($V199),"",OFFSET('Smelter Look-up'!$E$4,$V199-4,0))</f>
        <v>CID002848</v>
      </c>
      <c r="G199" s="250" t="str">
        <f ca="1">IF(C199=$X$4,"Enter smelter details", IF(ISERROR($V199),"",OFFSET('Smelter Look-up'!$F$4,$V199-4,0)))</f>
        <v>CFSI</v>
      </c>
      <c r="H199" s="251">
        <f ca="1">IF(ISERROR($V199),"",OFFSET('Smelter Look-up'!$G$4,$V199-4,0))</f>
        <v>0</v>
      </c>
      <c r="I199" s="252" t="s">
        <v>3849</v>
      </c>
      <c r="J199" s="252" t="s">
        <v>2306</v>
      </c>
      <c r="K199" s="254"/>
      <c r="L199" s="254"/>
      <c r="M199" s="254"/>
      <c r="N199" s="254"/>
      <c r="O199" s="254" t="s">
        <v>15758</v>
      </c>
      <c r="P199" s="253"/>
      <c r="Q199" s="255" t="s">
        <v>15458</v>
      </c>
      <c r="R199" s="250" t="str">
        <f ca="1">IF(ISERROR($V199),"",OFFSET('Smelter Look-up'!$C$4,$V199-4,0)&amp;"")</f>
        <v>Gejiu Fengming Metallurgy Chemical Plant</v>
      </c>
      <c r="S199" s="264" t="str">
        <f t="shared" ca="1" si="10"/>
        <v>CN</v>
      </c>
      <c r="T199" s="264" t="str">
        <f ca="1">IF(B199="","",IF(ISERROR(MATCH($J199,SorP!$B$1:$B$6230,0)),"",INDIRECT("'SorP'!$A$"&amp;MATCH($J199,SorP!$B$1:$B$6230,0))))</f>
        <v>CN-53</v>
      </c>
      <c r="U199" s="299"/>
      <c r="V199" s="300">
        <f>IF(C199="",NA(),MATCH($B199&amp;$C199,'Smelter Look-up'!$J:$J,0))</f>
        <v>388</v>
      </c>
      <c r="W199" s="301"/>
      <c r="X199" s="301">
        <f t="shared" si="11"/>
        <v>0</v>
      </c>
      <c r="Y199" s="301"/>
      <c r="Z199" s="301"/>
      <c r="AB199" s="303" t="str">
        <f t="shared" si="12"/>
        <v>TinGejiu Fengming Metallurgy Chemical Plant</v>
      </c>
    </row>
    <row r="200" spans="1:28" s="302" customFormat="1" ht="76.5">
      <c r="A200" s="249"/>
      <c r="B200" s="250" t="s">
        <v>1655</v>
      </c>
      <c r="C200" s="256" t="s">
        <v>3357</v>
      </c>
      <c r="D200" s="250" t="s">
        <v>3357</v>
      </c>
      <c r="E200" s="250" t="s">
        <v>1621</v>
      </c>
      <c r="F200" s="250" t="str">
        <f ca="1">IF(ISERROR($V200),"",OFFSET('Smelter Look-up'!$E$4,$V200-4,0))</f>
        <v>CID002844</v>
      </c>
      <c r="G200" s="250" t="str">
        <f ca="1">IF(C200=$X$4,"Enter smelter details", IF(ISERROR($V200),"",OFFSET('Smelter Look-up'!$F$4,$V200-4,0)))</f>
        <v>CFSI</v>
      </c>
      <c r="H200" s="251">
        <f ca="1">IF(ISERROR($V200),"",OFFSET('Smelter Look-up'!$G$4,$V200-4,0))</f>
        <v>0</v>
      </c>
      <c r="I200" s="252" t="s">
        <v>2552</v>
      </c>
      <c r="J200" s="252" t="s">
        <v>2342</v>
      </c>
      <c r="K200" s="254"/>
      <c r="L200" s="254"/>
      <c r="M200" s="254"/>
      <c r="N200" s="254" t="s">
        <v>15466</v>
      </c>
      <c r="O200" s="254" t="s">
        <v>15757</v>
      </c>
      <c r="P200" s="253"/>
      <c r="Q200" s="255"/>
      <c r="R200" s="250" t="str">
        <f ca="1">IF(ISERROR($V200),"",OFFSET('Smelter Look-up'!$C$4,$V200-4,0)&amp;"")</f>
        <v>HuiChang Hill Tin Industry Co., Ltd.</v>
      </c>
      <c r="S200" s="264" t="str">
        <f t="shared" ca="1" si="10"/>
        <v>CN</v>
      </c>
      <c r="T200" s="264" t="str">
        <f ca="1">IF(B200="","",IF(ISERROR(MATCH($J200,SorP!$B$1:$B$6230,0)),"",INDIRECT("'SorP'!$A$"&amp;MATCH($J200,SorP!$B$1:$B$6230,0))))</f>
        <v>CN-36</v>
      </c>
      <c r="U200" s="299"/>
      <c r="V200" s="300">
        <f>IF(C200="",NA(),MATCH($B200&amp;$C200,'Smelter Look-up'!$J:$J,0))</f>
        <v>402</v>
      </c>
      <c r="W200" s="301"/>
      <c r="X200" s="301">
        <f t="shared" si="11"/>
        <v>0</v>
      </c>
      <c r="Y200" s="301"/>
      <c r="Z200" s="301"/>
      <c r="AB200" s="303" t="str">
        <f t="shared" si="12"/>
        <v>TinHuiChang Hill Tin Industry Co., Ltd.</v>
      </c>
    </row>
    <row r="201" spans="1:28" s="302" customFormat="1" ht="204">
      <c r="A201" s="249"/>
      <c r="B201" s="250" t="s">
        <v>1655</v>
      </c>
      <c r="C201" s="256" t="s">
        <v>3852</v>
      </c>
      <c r="D201" s="250" t="s">
        <v>3852</v>
      </c>
      <c r="E201" s="250" t="s">
        <v>1627</v>
      </c>
      <c r="F201" s="250" t="str">
        <f ca="1">IF(ISERROR($V201),"",OFFSET('Smelter Look-up'!$E$4,$V201-4,0))</f>
        <v>CID002835</v>
      </c>
      <c r="G201" s="250" t="str">
        <f ca="1">IF(C201=$X$4,"Enter smelter details", IF(ISERROR($V201),"",OFFSET('Smelter Look-up'!$F$4,$V201-4,0)))</f>
        <v>CFSI</v>
      </c>
      <c r="H201" s="251">
        <f ca="1">IF(ISERROR($V201),"",OFFSET('Smelter Look-up'!$G$4,$V201-4,0))</f>
        <v>0</v>
      </c>
      <c r="I201" s="252" t="s">
        <v>15214</v>
      </c>
      <c r="J201" s="252" t="s">
        <v>15092</v>
      </c>
      <c r="K201" s="254"/>
      <c r="L201" s="254"/>
      <c r="M201" s="254"/>
      <c r="N201" s="254" t="s">
        <v>15759</v>
      </c>
      <c r="O201" s="254" t="s">
        <v>15760</v>
      </c>
      <c r="P201" s="253"/>
      <c r="Q201" s="255" t="s">
        <v>15458</v>
      </c>
      <c r="R201" s="250" t="str">
        <f ca="1">IF(ISERROR($V201),"",OFFSET('Smelter Look-up'!$C$4,$V201-4,0)&amp;"")</f>
        <v>PT Menara Cipta Mulia</v>
      </c>
      <c r="S201" s="264" t="str">
        <f t="shared" ca="1" si="10"/>
        <v>ID</v>
      </c>
      <c r="T201" s="264" t="str">
        <f ca="1">IF(B201="","",IF(ISERROR(MATCH($J201,SorP!$B$1:$B$6230,0)),"",INDIRECT("'SorP'!$A$"&amp;MATCH($J201,SorP!$B$1:$B$6230,0))))</f>
        <v>ID-BB</v>
      </c>
      <c r="U201" s="299"/>
      <c r="V201" s="300">
        <f>IF(C201="",NA(),MATCH($B201&amp;$C201,'Smelter Look-up'!$J:$J,0))</f>
        <v>455</v>
      </c>
      <c r="W201" s="301"/>
      <c r="X201" s="301">
        <f t="shared" si="11"/>
        <v>0</v>
      </c>
      <c r="Y201" s="301"/>
      <c r="Z201" s="301"/>
      <c r="AB201" s="303" t="str">
        <f t="shared" si="12"/>
        <v>TinPT Menara Cipta Mulia</v>
      </c>
    </row>
    <row r="202" spans="1:28" s="302" customFormat="1" ht="51">
      <c r="A202" s="249"/>
      <c r="B202" s="250" t="s">
        <v>1655</v>
      </c>
      <c r="C202" s="256" t="s">
        <v>3333</v>
      </c>
      <c r="D202" s="250" t="s">
        <v>3333</v>
      </c>
      <c r="E202" s="250" t="s">
        <v>1627</v>
      </c>
      <c r="F202" s="250" t="str">
        <f ca="1">IF(ISERROR($V202),"",OFFSET('Smelter Look-up'!$E$4,$V202-4,0))</f>
        <v>CID002829</v>
      </c>
      <c r="G202" s="250" t="str">
        <f ca="1">IF(C202=$X$4,"Enter smelter details", IF(ISERROR($V202),"",OFFSET('Smelter Look-up'!$F$4,$V202-4,0)))</f>
        <v>CFSI</v>
      </c>
      <c r="H202" s="251">
        <f ca="1">IF(ISERROR($V202),"",OFFSET('Smelter Look-up'!$G$4,$V202-4,0))</f>
        <v>0</v>
      </c>
      <c r="I202" s="252" t="s">
        <v>2543</v>
      </c>
      <c r="J202" s="252" t="s">
        <v>15092</v>
      </c>
      <c r="K202" s="254"/>
      <c r="L202" s="254"/>
      <c r="M202" s="254"/>
      <c r="N202" s="254" t="s">
        <v>15466</v>
      </c>
      <c r="O202" s="254" t="s">
        <v>15761</v>
      </c>
      <c r="P202" s="253"/>
      <c r="Q202" s="255" t="s">
        <v>15458</v>
      </c>
      <c r="R202" s="250" t="str">
        <f ca="1">IF(ISERROR($V202),"",OFFSET('Smelter Look-up'!$C$4,$V202-4,0)&amp;"")</f>
        <v>PT Kijang Jaya Mandiri</v>
      </c>
      <c r="S202" s="264" t="str">
        <f t="shared" ca="1" si="10"/>
        <v>ID</v>
      </c>
      <c r="T202" s="264" t="str">
        <f ca="1">IF(B202="","",IF(ISERROR(MATCH($J202,SorP!$B$1:$B$6230,0)),"",INDIRECT("'SorP'!$A$"&amp;MATCH($J202,SorP!$B$1:$B$6230,0))))</f>
        <v>ID-BB</v>
      </c>
      <c r="U202" s="299"/>
      <c r="V202" s="300">
        <f>IF(C202="",NA(),MATCH($B202&amp;$C202,'Smelter Look-up'!$J:$J,0))</f>
        <v>453</v>
      </c>
      <c r="W202" s="301"/>
      <c r="X202" s="301">
        <f t="shared" si="11"/>
        <v>0</v>
      </c>
      <c r="Y202" s="301"/>
      <c r="Z202" s="301"/>
      <c r="AB202" s="303" t="str">
        <f t="shared" si="12"/>
        <v>TinPT Kijang Jaya Mandiri</v>
      </c>
    </row>
    <row r="203" spans="1:28" s="302" customFormat="1" ht="229.5">
      <c r="A203" s="249"/>
      <c r="B203" s="250" t="s">
        <v>1655</v>
      </c>
      <c r="C203" s="256" t="s">
        <v>3297</v>
      </c>
      <c r="D203" s="250" t="s">
        <v>3297</v>
      </c>
      <c r="E203" s="250" t="s">
        <v>1627</v>
      </c>
      <c r="F203" s="250" t="str">
        <f ca="1">IF(ISERROR($V203),"",OFFSET('Smelter Look-up'!$E$4,$V203-4,0))</f>
        <v>CID002816</v>
      </c>
      <c r="G203" s="250" t="str">
        <f ca="1">IF(C203=$X$4,"Enter smelter details", IF(ISERROR($V203),"",OFFSET('Smelter Look-up'!$F$4,$V203-4,0)))</f>
        <v>CFSI</v>
      </c>
      <c r="H203" s="251">
        <f ca="1">IF(ISERROR($V203),"",OFFSET('Smelter Look-up'!$G$4,$V203-4,0))</f>
        <v>0</v>
      </c>
      <c r="I203" s="252" t="s">
        <v>15215</v>
      </c>
      <c r="J203" s="252" t="s">
        <v>15092</v>
      </c>
      <c r="K203" s="254"/>
      <c r="L203" s="254"/>
      <c r="M203" s="254"/>
      <c r="N203" s="254" t="s">
        <v>15762</v>
      </c>
      <c r="O203" s="254" t="s">
        <v>15763</v>
      </c>
      <c r="P203" s="253"/>
      <c r="Q203" s="255" t="s">
        <v>15458</v>
      </c>
      <c r="R203" s="250" t="str">
        <f ca="1">IF(ISERROR($V203),"",OFFSET('Smelter Look-up'!$C$4,$V203-4,0)&amp;"")</f>
        <v>PT Sukses Inti Makmur</v>
      </c>
      <c r="S203" s="264" t="str">
        <f t="shared" ca="1" si="10"/>
        <v>ID</v>
      </c>
      <c r="T203" s="264" t="str">
        <f ca="1">IF(B203="","",IF(ISERROR(MATCH($J203,SorP!$B$1:$B$6230,0)),"",INDIRECT("'SorP'!$A$"&amp;MATCH($J203,SorP!$B$1:$B$6230,0))))</f>
        <v>ID-BB</v>
      </c>
      <c r="U203" s="299"/>
      <c r="V203" s="300">
        <f>IF(C203="",NA(),MATCH($B203&amp;$C203,'Smelter Look-up'!$J:$J,0))</f>
        <v>463</v>
      </c>
      <c r="W203" s="301"/>
      <c r="X203" s="301">
        <f t="shared" si="11"/>
        <v>0</v>
      </c>
      <c r="Y203" s="301"/>
      <c r="Z203" s="301"/>
      <c r="AB203" s="303" t="str">
        <f t="shared" si="12"/>
        <v>TinPT Sukses Inti Makmur</v>
      </c>
    </row>
    <row r="204" spans="1:28" s="302" customFormat="1" ht="293.25">
      <c r="A204" s="249"/>
      <c r="B204" s="250" t="s">
        <v>1655</v>
      </c>
      <c r="C204" s="256" t="s">
        <v>3257</v>
      </c>
      <c r="D204" s="250" t="s">
        <v>3257</v>
      </c>
      <c r="E204" s="250" t="s">
        <v>1627</v>
      </c>
      <c r="F204" s="250" t="str">
        <f ca="1">IF(ISERROR($V204),"",OFFSET('Smelter Look-up'!$E$4,$V204-4,0))</f>
        <v>CID002776</v>
      </c>
      <c r="G204" s="250" t="str">
        <f ca="1">IF(C204=$X$4,"Enter smelter details", IF(ISERROR($V204),"",OFFSET('Smelter Look-up'!$F$4,$V204-4,0)))</f>
        <v>CFSI</v>
      </c>
      <c r="H204" s="251">
        <f ca="1">IF(ISERROR($V204),"",OFFSET('Smelter Look-up'!$G$4,$V204-4,0))</f>
        <v>0</v>
      </c>
      <c r="I204" s="252" t="s">
        <v>15210</v>
      </c>
      <c r="J204" s="252" t="s">
        <v>15092</v>
      </c>
      <c r="K204" s="254"/>
      <c r="L204" s="254"/>
      <c r="M204" s="254"/>
      <c r="N204" s="254" t="s">
        <v>15764</v>
      </c>
      <c r="O204" s="254" t="s">
        <v>15765</v>
      </c>
      <c r="P204" s="253"/>
      <c r="Q204" s="255" t="s">
        <v>15458</v>
      </c>
      <c r="R204" s="250" t="str">
        <f ca="1">IF(ISERROR($V204),"",OFFSET('Smelter Look-up'!$C$4,$V204-4,0)&amp;"")</f>
        <v>PT Bangka Prima Tin</v>
      </c>
      <c r="S204" s="264" t="str">
        <f t="shared" ca="1" si="10"/>
        <v>ID</v>
      </c>
      <c r="T204" s="264" t="str">
        <f ca="1">IF(B204="","",IF(ISERROR(MATCH($J204,SorP!$B$1:$B$6230,0)),"",INDIRECT("'SorP'!$A$"&amp;MATCH($J204,SorP!$B$1:$B$6230,0))))</f>
        <v>ID-BB</v>
      </c>
      <c r="U204" s="299"/>
      <c r="V204" s="300">
        <f>IF(C204="",NA(),MATCH($B204&amp;$C204,'Smelter Look-up'!$J:$J,0))</f>
        <v>442</v>
      </c>
      <c r="W204" s="301"/>
      <c r="X204" s="301">
        <f t="shared" si="11"/>
        <v>0</v>
      </c>
      <c r="Y204" s="301"/>
      <c r="Z204" s="301"/>
      <c r="AB204" s="303" t="str">
        <f t="shared" si="12"/>
        <v>TinPT Bangka Prima Tin</v>
      </c>
    </row>
    <row r="205" spans="1:28" s="302" customFormat="1" ht="267.75">
      <c r="A205" s="249"/>
      <c r="B205" s="250" t="s">
        <v>1655</v>
      </c>
      <c r="C205" s="256" t="s">
        <v>15195</v>
      </c>
      <c r="D205" s="250" t="s">
        <v>15195</v>
      </c>
      <c r="E205" s="250" t="s">
        <v>1624</v>
      </c>
      <c r="F205" s="250" t="str">
        <f ca="1">IF(ISERROR($V205),"",OFFSET('Smelter Look-up'!$E$4,$V205-4,0))</f>
        <v>CID002774</v>
      </c>
      <c r="G205" s="250" t="str">
        <f ca="1">IF(C205=$X$4,"Enter smelter details", IF(ISERROR($V205),"",OFFSET('Smelter Look-up'!$F$4,$V205-4,0)))</f>
        <v>CFSI</v>
      </c>
      <c r="H205" s="251">
        <f ca="1">IF(ISERROR($V205),"",OFFSET('Smelter Look-up'!$G$4,$V205-4,0))</f>
        <v>0</v>
      </c>
      <c r="I205" s="252" t="s">
        <v>2607</v>
      </c>
      <c r="J205" s="252" t="s">
        <v>14270</v>
      </c>
      <c r="K205" s="254"/>
      <c r="L205" s="254"/>
      <c r="M205" s="254"/>
      <c r="N205" s="254" t="s">
        <v>15766</v>
      </c>
      <c r="O205" s="254" t="s">
        <v>15767</v>
      </c>
      <c r="P205" s="253"/>
      <c r="Q205" s="255" t="s">
        <v>15458</v>
      </c>
      <c r="R205" s="250" t="str">
        <f ca="1">IF(ISERROR($V205),"",OFFSET('Smelter Look-up'!$C$4,$V205-4,0)&amp;"")</f>
        <v>Metallo Spain S.L.U.</v>
      </c>
      <c r="S205" s="264" t="str">
        <f t="shared" ca="1" si="10"/>
        <v>ES</v>
      </c>
      <c r="T205" s="264" t="str">
        <f ca="1">IF(B205="","",IF(ISERROR(MATCH($J205,SorP!$B$1:$B$6230,0)),"",INDIRECT("'SorP'!$A$"&amp;MATCH($J205,SorP!$B$1:$B$6230,0))))</f>
        <v>ES-BI</v>
      </c>
      <c r="U205" s="299"/>
      <c r="V205" s="300">
        <f>IF(C205="",NA(),MATCH($B205&amp;$C205,'Smelter Look-up'!$J:$J,0))</f>
        <v>421</v>
      </c>
      <c r="W205" s="301"/>
      <c r="X205" s="301">
        <f t="shared" si="11"/>
        <v>0</v>
      </c>
      <c r="Y205" s="301"/>
      <c r="Z205" s="301"/>
      <c r="AB205" s="303" t="str">
        <f t="shared" si="12"/>
        <v>TinMetallo Spain S.L.U.</v>
      </c>
    </row>
    <row r="206" spans="1:28" s="302" customFormat="1" ht="409.5">
      <c r="A206" s="249"/>
      <c r="B206" s="250" t="s">
        <v>1655</v>
      </c>
      <c r="C206" s="256" t="s">
        <v>15194</v>
      </c>
      <c r="D206" s="250" t="s">
        <v>15194</v>
      </c>
      <c r="E206" s="250" t="s">
        <v>1616</v>
      </c>
      <c r="F206" s="250" t="str">
        <f ca="1">IF(ISERROR($V206),"",OFFSET('Smelter Look-up'!$E$4,$V206-4,0))</f>
        <v>CID002773</v>
      </c>
      <c r="G206" s="250" t="str">
        <f ca="1">IF(C206=$X$4,"Enter smelter details", IF(ISERROR($V206),"",OFFSET('Smelter Look-up'!$F$4,$V206-4,0)))</f>
        <v>CFSI</v>
      </c>
      <c r="H206" s="251">
        <f ca="1">IF(ISERROR($V206),"",OFFSET('Smelter Look-up'!$G$4,$V206-4,0))</f>
        <v>0</v>
      </c>
      <c r="I206" s="252" t="s">
        <v>2605</v>
      </c>
      <c r="J206" s="252" t="s">
        <v>4611</v>
      </c>
      <c r="K206" s="254"/>
      <c r="L206" s="254"/>
      <c r="M206" s="254"/>
      <c r="N206" s="254" t="s">
        <v>15768</v>
      </c>
      <c r="O206" s="254" t="s">
        <v>15769</v>
      </c>
      <c r="P206" s="253"/>
      <c r="Q206" s="255" t="s">
        <v>15458</v>
      </c>
      <c r="R206" s="250" t="str">
        <f ca="1">IF(ISERROR($V206),"",OFFSET('Smelter Look-up'!$C$4,$V206-4,0)&amp;"")</f>
        <v>Metallo Belgium N.V.</v>
      </c>
      <c r="S206" s="264" t="str">
        <f t="shared" ca="1" si="10"/>
        <v>BE</v>
      </c>
      <c r="T206" s="264" t="str">
        <f ca="1">IF(B206="","",IF(ISERROR(MATCH($J206,SorP!$B$1:$B$6230,0)),"",INDIRECT("'SorP'!$A$"&amp;MATCH($J206,SorP!$B$1:$B$6230,0))))</f>
        <v>BE-VAN</v>
      </c>
      <c r="U206" s="299"/>
      <c r="V206" s="300">
        <f>IF(C206="",NA(),MATCH($B206&amp;$C206,'Smelter Look-up'!$J:$J,0))</f>
        <v>420</v>
      </c>
      <c r="W206" s="301"/>
      <c r="X206" s="301">
        <f t="shared" si="11"/>
        <v>0</v>
      </c>
      <c r="Y206" s="301"/>
      <c r="Z206" s="301"/>
      <c r="AB206" s="303" t="str">
        <f t="shared" si="12"/>
        <v>TinMetallo Belgium N.V.</v>
      </c>
    </row>
    <row r="207" spans="1:28" s="302" customFormat="1" ht="51">
      <c r="A207" s="249"/>
      <c r="B207" s="250" t="s">
        <v>1655</v>
      </c>
      <c r="C207" s="256" t="s">
        <v>3657</v>
      </c>
      <c r="D207" s="250" t="s">
        <v>3657</v>
      </c>
      <c r="E207" s="250" t="s">
        <v>1627</v>
      </c>
      <c r="F207" s="250" t="str">
        <f ca="1">IF(ISERROR($V207),"",OFFSET('Smelter Look-up'!$E$4,$V207-4,0))</f>
        <v>CID002757</v>
      </c>
      <c r="G207" s="250" t="str">
        <f ca="1">IF(C207=$X$4,"Enter smelter details", IF(ISERROR($V207),"",OFFSET('Smelter Look-up'!$F$4,$V207-4,0)))</f>
        <v>CFSI</v>
      </c>
      <c r="H207" s="251">
        <f ca="1">IF(ISERROR($V207),"",OFFSET('Smelter Look-up'!$G$4,$V207-4,0))</f>
        <v>0</v>
      </c>
      <c r="I207" s="252" t="s">
        <v>3672</v>
      </c>
      <c r="J207" s="252" t="s">
        <v>7569</v>
      </c>
      <c r="K207" s="254"/>
      <c r="L207" s="254"/>
      <c r="M207" s="254"/>
      <c r="N207" s="254"/>
      <c r="O207" s="254" t="s">
        <v>15461</v>
      </c>
      <c r="P207" s="253"/>
      <c r="Q207" s="255" t="s">
        <v>15458</v>
      </c>
      <c r="R207" s="250" t="str">
        <f ca="1">IF(ISERROR($V207),"",OFFSET('Smelter Look-up'!$C$4,$V207-4,0)&amp;"")</f>
        <v>PT O.M. Indonesia</v>
      </c>
      <c r="S207" s="264" t="str">
        <f t="shared" ca="1" si="10"/>
        <v>ID</v>
      </c>
      <c r="T207" s="264" t="str">
        <f ca="1">IF(B207="","",IF(ISERROR(MATCH($J207,SorP!$B$1:$B$6230,0)),"",INDIRECT("'SorP'!$A$"&amp;MATCH($J207,SorP!$B$1:$B$6230,0))))</f>
        <v>ID-JB</v>
      </c>
      <c r="U207" s="299"/>
      <c r="V207" s="300">
        <f>IF(C207="",NA(),MATCH($B207&amp;$C207,'Smelter Look-up'!$J:$J,0))</f>
        <v>457</v>
      </c>
      <c r="W207" s="301"/>
      <c r="X207" s="301">
        <f t="shared" si="11"/>
        <v>0</v>
      </c>
      <c r="Y207" s="301"/>
      <c r="Z207" s="301"/>
      <c r="AB207" s="303" t="str">
        <f t="shared" si="12"/>
        <v>TinPT O.M. Indonesia</v>
      </c>
    </row>
    <row r="208" spans="1:28" s="302" customFormat="1" ht="25.5">
      <c r="A208" s="249"/>
      <c r="B208" s="250" t="s">
        <v>1655</v>
      </c>
      <c r="C208" s="256" t="s">
        <v>3979</v>
      </c>
      <c r="D208" s="250" t="s">
        <v>3979</v>
      </c>
      <c r="E208" s="250" t="s">
        <v>1617</v>
      </c>
      <c r="F208" s="250" t="str">
        <f ca="1">IF(ISERROR($V208),"",OFFSET('Smelter Look-up'!$E$4,$V208-4,0))</f>
        <v>CID002756</v>
      </c>
      <c r="G208" s="250" t="str">
        <f ca="1">IF(C208=$X$4,"Enter smelter details", IF(ISERROR($V208),"",OFFSET('Smelter Look-up'!$F$4,$V208-4,0)))</f>
        <v>CFSI</v>
      </c>
      <c r="H208" s="251">
        <f ca="1">IF(ISERROR($V208),"",OFFSET('Smelter Look-up'!$G$4,$V208-4,0))</f>
        <v>0</v>
      </c>
      <c r="I208" s="252" t="s">
        <v>3992</v>
      </c>
      <c r="J208" s="252" t="s">
        <v>2432</v>
      </c>
      <c r="K208" s="254"/>
      <c r="L208" s="254"/>
      <c r="M208" s="254"/>
      <c r="N208" s="254"/>
      <c r="O208" s="254"/>
      <c r="P208" s="253"/>
      <c r="Q208" s="255"/>
      <c r="R208" s="250" t="str">
        <f ca="1">IF(ISERROR($V208),"",OFFSET('Smelter Look-up'!$C$4,$V208-4,0)&amp;"")</f>
        <v>Super Ligas</v>
      </c>
      <c r="S208" s="264" t="str">
        <f t="shared" ca="1" si="10"/>
        <v>BR</v>
      </c>
      <c r="T208" s="264" t="str">
        <f ca="1">IF(B208="","",IF(ISERROR(MATCH($J208,SorP!$B$1:$B$6230,0)),"",INDIRECT("'SorP'!$A$"&amp;MATCH($J208,SorP!$B$1:$B$6230,0))))</f>
        <v>BR-SP</v>
      </c>
      <c r="U208" s="299"/>
      <c r="V208" s="300">
        <f>IF(C208="",NA(),MATCH($B208&amp;$C208,'Smelter Look-up'!$J:$J,0))</f>
        <v>477</v>
      </c>
      <c r="W208" s="301"/>
      <c r="X208" s="301">
        <f t="shared" si="11"/>
        <v>0</v>
      </c>
      <c r="Y208" s="301"/>
      <c r="Z208" s="301"/>
      <c r="AB208" s="303" t="str">
        <f t="shared" si="12"/>
        <v>TinSuper Ligas</v>
      </c>
    </row>
    <row r="209" spans="1:28" s="302" customFormat="1" ht="242.25">
      <c r="A209" s="249"/>
      <c r="B209" s="250" t="s">
        <v>1655</v>
      </c>
      <c r="C209" s="256" t="s">
        <v>14296</v>
      </c>
      <c r="D209" s="250" t="s">
        <v>14296</v>
      </c>
      <c r="E209" s="250" t="s">
        <v>1617</v>
      </c>
      <c r="F209" s="250" t="str">
        <f ca="1">IF(ISERROR($V209),"",OFFSET('Smelter Look-up'!$E$4,$V209-4,0))</f>
        <v>CID002706</v>
      </c>
      <c r="G209" s="250" t="str">
        <f ca="1">IF(C209=$X$4,"Enter smelter details", IF(ISERROR($V209),"",OFFSET('Smelter Look-up'!$F$4,$V209-4,0)))</f>
        <v>CFSI</v>
      </c>
      <c r="H209" s="251">
        <f ca="1">IF(ISERROR($V209),"",OFFSET('Smelter Look-up'!$G$4,$V209-4,0))</f>
        <v>0</v>
      </c>
      <c r="I209" s="252" t="s">
        <v>2489</v>
      </c>
      <c r="J209" s="252" t="s">
        <v>2531</v>
      </c>
      <c r="K209" s="254"/>
      <c r="L209" s="254"/>
      <c r="M209" s="254"/>
      <c r="N209" s="254" t="s">
        <v>15770</v>
      </c>
      <c r="O209" s="254" t="s">
        <v>15771</v>
      </c>
      <c r="P209" s="253"/>
      <c r="Q209" s="255" t="s">
        <v>15458</v>
      </c>
      <c r="R209" s="250" t="str">
        <f ca="1">IF(ISERROR($V209),"",OFFSET('Smelter Look-up'!$C$4,$V209-4,0)&amp;"")</f>
        <v>Resind Industria e Comercio Ltda.</v>
      </c>
      <c r="S209" s="264" t="str">
        <f t="shared" ca="1" si="10"/>
        <v>BR</v>
      </c>
      <c r="T209" s="264" t="str">
        <f ca="1">IF(B209="","",IF(ISERROR(MATCH($J209,SorP!$B$1:$B$6230,0)),"",INDIRECT("'SorP'!$A$"&amp;MATCH($J209,SorP!$B$1:$B$6230,0))))</f>
        <v>BR-MG</v>
      </c>
      <c r="U209" s="299"/>
      <c r="V209" s="300">
        <f>IF(C209="",NA(),MATCH($B209&amp;$C209,'Smelter Look-up'!$J:$J,0))</f>
        <v>471</v>
      </c>
      <c r="W209" s="301"/>
      <c r="X209" s="301">
        <f t="shared" si="11"/>
        <v>0</v>
      </c>
      <c r="Y209" s="301"/>
      <c r="Z209" s="301"/>
      <c r="AB209" s="303" t="str">
        <f t="shared" si="12"/>
        <v>TinResind Industria e Comercio Ltda.</v>
      </c>
    </row>
    <row r="210" spans="1:28" s="302" customFormat="1" ht="114.75">
      <c r="A210" s="249"/>
      <c r="B210" s="250" t="s">
        <v>1655</v>
      </c>
      <c r="C210" s="256" t="s">
        <v>3145</v>
      </c>
      <c r="D210" s="250" t="s">
        <v>3145</v>
      </c>
      <c r="E210" s="250" t="s">
        <v>1350</v>
      </c>
      <c r="F210" s="250" t="str">
        <f ca="1">IF(ISERROR($V210),"",OFFSET('Smelter Look-up'!$E$4,$V210-4,0))</f>
        <v>CID002703</v>
      </c>
      <c r="G210" s="250" t="str">
        <f ca="1">IF(C210=$X$4,"Enter smelter details", IF(ISERROR($V210),"",OFFSET('Smelter Look-up'!$F$4,$V210-4,0)))</f>
        <v>CFSI</v>
      </c>
      <c r="H210" s="251">
        <f ca="1">IF(ISERROR($V210),"",OFFSET('Smelter Look-up'!$G$4,$V210-4,0))</f>
        <v>0</v>
      </c>
      <c r="I210" s="252" t="s">
        <v>2599</v>
      </c>
      <c r="J210" s="252" t="s">
        <v>13971</v>
      </c>
      <c r="K210" s="254"/>
      <c r="L210" s="254"/>
      <c r="M210" s="254"/>
      <c r="N210" s="254" t="s">
        <v>15659</v>
      </c>
      <c r="O210" s="254" t="s">
        <v>15772</v>
      </c>
      <c r="P210" s="253"/>
      <c r="Q210" s="255"/>
      <c r="R210" s="250" t="str">
        <f ca="1">IF(ISERROR($V210),"",OFFSET('Smelter Look-up'!$C$4,$V210-4,0)&amp;"")</f>
        <v>An Vinh Joint Stock Mineral Processing Company</v>
      </c>
      <c r="S210" s="264" t="str">
        <f t="shared" ca="1" si="10"/>
        <v>VN</v>
      </c>
      <c r="T210" s="264" t="str">
        <f ca="1">IF(B210="","",IF(ISERROR(MATCH($J210,SorP!$B$1:$B$6230,0)),"",INDIRECT("'SorP'!$A$"&amp;MATCH($J210,SorP!$B$1:$B$6230,0))))</f>
        <v>VN-22</v>
      </c>
      <c r="U210" s="299"/>
      <c r="V210" s="300">
        <f>IF(C210="",NA(),MATCH($B210&amp;$C210,'Smelter Look-up'!$J:$J,0))</f>
        <v>352</v>
      </c>
      <c r="W210" s="301"/>
      <c r="X210" s="301">
        <f t="shared" si="11"/>
        <v>0</v>
      </c>
      <c r="Y210" s="301"/>
      <c r="Z210" s="301"/>
      <c r="AB210" s="303" t="str">
        <f t="shared" si="12"/>
        <v>TinAn Vinh Joint Stock Mineral Processing Company</v>
      </c>
    </row>
    <row r="211" spans="1:28" s="302" customFormat="1" ht="191.25">
      <c r="A211" s="249"/>
      <c r="B211" s="250" t="s">
        <v>1655</v>
      </c>
      <c r="C211" s="256" t="s">
        <v>3327</v>
      </c>
      <c r="D211" s="250" t="s">
        <v>3327</v>
      </c>
      <c r="E211" s="250" t="s">
        <v>1627</v>
      </c>
      <c r="F211" s="250" t="str">
        <f ca="1">IF(ISERROR($V211),"",OFFSET('Smelter Look-up'!$E$4,$V211-4,0))</f>
        <v>CID002593</v>
      </c>
      <c r="G211" s="250" t="str">
        <f ca="1">IF(C211=$X$4,"Enter smelter details", IF(ISERROR($V211),"",OFFSET('Smelter Look-up'!$F$4,$V211-4,0)))</f>
        <v>CFSI</v>
      </c>
      <c r="H211" s="251">
        <f ca="1">IF(ISERROR($V211),"",OFFSET('Smelter Look-up'!$G$4,$V211-4,0))</f>
        <v>0</v>
      </c>
      <c r="I211" s="252" t="s">
        <v>2545</v>
      </c>
      <c r="J211" s="252" t="s">
        <v>15092</v>
      </c>
      <c r="K211" s="254"/>
      <c r="L211" s="254"/>
      <c r="M211" s="254"/>
      <c r="N211" s="254" t="s">
        <v>15773</v>
      </c>
      <c r="O211" s="254" t="s">
        <v>15774</v>
      </c>
      <c r="P211" s="253"/>
      <c r="Q211" s="255" t="s">
        <v>15458</v>
      </c>
      <c r="R211" s="250" t="str">
        <f ca="1">IF(ISERROR($V211),"",OFFSET('Smelter Look-up'!$C$4,$V211-4,0)&amp;"")</f>
        <v>CV Tiga Sekawan</v>
      </c>
      <c r="S211" s="264" t="str">
        <f t="shared" ca="1" si="10"/>
        <v>ID</v>
      </c>
      <c r="T211" s="264" t="str">
        <f ca="1">IF(B211="","",IF(ISERROR(MATCH($J211,SorP!$B$1:$B$6230,0)),"",INDIRECT("'SorP'!$A$"&amp;MATCH($J211,SorP!$B$1:$B$6230,0))))</f>
        <v>ID-BB</v>
      </c>
      <c r="U211" s="299"/>
      <c r="V211" s="300">
        <f>IF(C211="",NA(),MATCH($B211&amp;$C211,'Smelter Look-up'!$J:$J,0))</f>
        <v>373</v>
      </c>
      <c r="W211" s="301"/>
      <c r="X211" s="301">
        <f t="shared" si="11"/>
        <v>0</v>
      </c>
      <c r="Y211" s="301"/>
      <c r="Z211" s="301"/>
      <c r="AB211" s="303" t="str">
        <f t="shared" si="12"/>
        <v>TinCV Tiga Sekawan</v>
      </c>
    </row>
    <row r="212" spans="1:28" s="302" customFormat="1" ht="51">
      <c r="A212" s="249"/>
      <c r="B212" s="250" t="s">
        <v>1655</v>
      </c>
      <c r="C212" s="256" t="s">
        <v>3355</v>
      </c>
      <c r="D212" s="250" t="s">
        <v>3355</v>
      </c>
      <c r="E212" s="250" t="s">
        <v>1627</v>
      </c>
      <c r="F212" s="250" t="str">
        <f ca="1">IF(ISERROR($V212),"",OFFSET('Smelter Look-up'!$E$4,$V212-4,0))</f>
        <v>CID002592</v>
      </c>
      <c r="G212" s="250" t="str">
        <f ca="1">IF(C212=$X$4,"Enter smelter details", IF(ISERROR($V212),"",OFFSET('Smelter Look-up'!$F$4,$V212-4,0)))</f>
        <v>CFSI</v>
      </c>
      <c r="H212" s="251">
        <f ca="1">IF(ISERROR($V212),"",OFFSET('Smelter Look-up'!$G$4,$V212-4,0))</f>
        <v>0</v>
      </c>
      <c r="I212" s="252" t="s">
        <v>2545</v>
      </c>
      <c r="J212" s="252" t="s">
        <v>15092</v>
      </c>
      <c r="K212" s="254"/>
      <c r="L212" s="254"/>
      <c r="M212" s="254"/>
      <c r="N212" s="254" t="s">
        <v>15466</v>
      </c>
      <c r="O212" s="254" t="s">
        <v>15761</v>
      </c>
      <c r="P212" s="253"/>
      <c r="Q212" s="255" t="s">
        <v>15458</v>
      </c>
      <c r="R212" s="250" t="str">
        <f ca="1">IF(ISERROR($V212),"",OFFSET('Smelter Look-up'!$C$4,$V212-4,0)&amp;"")</f>
        <v>CV Dua Sekawan</v>
      </c>
      <c r="S212" s="264" t="str">
        <f t="shared" ca="1" si="10"/>
        <v>ID</v>
      </c>
      <c r="T212" s="264" t="str">
        <f ca="1">IF(B212="","",IF(ISERROR(MATCH($J212,SorP!$B$1:$B$6230,0)),"",INDIRECT("'SorP'!$A$"&amp;MATCH($J212,SorP!$B$1:$B$6230,0))))</f>
        <v>ID-BB</v>
      </c>
      <c r="U212" s="299"/>
      <c r="V212" s="300">
        <f>IF(C212="",NA(),MATCH($B212&amp;$C212,'Smelter Look-up'!$J:$J,0))</f>
        <v>369</v>
      </c>
      <c r="W212" s="301"/>
      <c r="X212" s="301">
        <f t="shared" si="11"/>
        <v>0</v>
      </c>
      <c r="Y212" s="301"/>
      <c r="Z212" s="301"/>
      <c r="AB212" s="303" t="str">
        <f t="shared" si="12"/>
        <v>TinCV Dua Sekawan</v>
      </c>
    </row>
    <row r="213" spans="1:28" s="302" customFormat="1" ht="127.5">
      <c r="A213" s="249"/>
      <c r="B213" s="250" t="s">
        <v>1655</v>
      </c>
      <c r="C213" s="256" t="s">
        <v>2600</v>
      </c>
      <c r="D213" s="250" t="s">
        <v>2600</v>
      </c>
      <c r="E213" s="250" t="s">
        <v>1350</v>
      </c>
      <c r="F213" s="250" t="str">
        <f ca="1">IF(ISERROR($V213),"",OFFSET('Smelter Look-up'!$E$4,$V213-4,0))</f>
        <v>CID002574</v>
      </c>
      <c r="G213" s="250" t="str">
        <f ca="1">IF(C213=$X$4,"Enter smelter details", IF(ISERROR($V213),"",OFFSET('Smelter Look-up'!$F$4,$V213-4,0)))</f>
        <v>CFSI</v>
      </c>
      <c r="H213" s="251">
        <f ca="1">IF(ISERROR($V213),"",OFFSET('Smelter Look-up'!$G$4,$V213-4,0))</f>
        <v>0</v>
      </c>
      <c r="I213" s="252" t="s">
        <v>2602</v>
      </c>
      <c r="J213" s="252" t="s">
        <v>13999</v>
      </c>
      <c r="K213" s="254"/>
      <c r="L213" s="254"/>
      <c r="M213" s="254"/>
      <c r="N213" s="254" t="s">
        <v>15466</v>
      </c>
      <c r="O213" s="254" t="s">
        <v>15466</v>
      </c>
      <c r="P213" s="253"/>
      <c r="Q213" s="255"/>
      <c r="R213" s="250" t="str">
        <f ca="1">IF(ISERROR($V213),"",OFFSET('Smelter Look-up'!$C$4,$V213-4,0)&amp;"")</f>
        <v>Tuyen Quang Non-Ferrous Metals Joint Stock Company</v>
      </c>
      <c r="S213" s="264" t="str">
        <f t="shared" ca="1" si="10"/>
        <v>VN</v>
      </c>
      <c r="T213" s="264" t="str">
        <f ca="1">IF(B213="","",IF(ISERROR(MATCH($J213,SorP!$B$1:$B$6230,0)),"",INDIRECT("'SorP'!$A$"&amp;MATCH($J213,SorP!$B$1:$B$6230,0))))</f>
        <v>VN-07</v>
      </c>
      <c r="U213" s="299"/>
      <c r="V213" s="300">
        <f>IF(C213="",NA(),MATCH($B213&amp;$C213,'Smelter Look-up'!$J:$J,0))</f>
        <v>484</v>
      </c>
      <c r="W213" s="301"/>
      <c r="X213" s="301">
        <f t="shared" si="11"/>
        <v>0</v>
      </c>
      <c r="Y213" s="301"/>
      <c r="Z213" s="301"/>
      <c r="AB213" s="303" t="str">
        <f t="shared" si="12"/>
        <v>TinTuyen Quang Non-Ferrous Metals Joint Stock Company</v>
      </c>
    </row>
    <row r="214" spans="1:28" s="302" customFormat="1" ht="114.75">
      <c r="A214" s="249"/>
      <c r="B214" s="250" t="s">
        <v>1655</v>
      </c>
      <c r="C214" s="256" t="s">
        <v>2597</v>
      </c>
      <c r="D214" s="250" t="s">
        <v>2597</v>
      </c>
      <c r="E214" s="250" t="s">
        <v>1350</v>
      </c>
      <c r="F214" s="250" t="str">
        <f ca="1">IF(ISERROR($V214),"",OFFSET('Smelter Look-up'!$E$4,$V214-4,0))</f>
        <v>CID002573</v>
      </c>
      <c r="G214" s="250" t="str">
        <f ca="1">IF(C214=$X$4,"Enter smelter details", IF(ISERROR($V214),"",OFFSET('Smelter Look-up'!$F$4,$V214-4,0)))</f>
        <v>CFSI</v>
      </c>
      <c r="H214" s="251">
        <f ca="1">IF(ISERROR($V214),"",OFFSET('Smelter Look-up'!$G$4,$V214-4,0))</f>
        <v>0</v>
      </c>
      <c r="I214" s="252" t="s">
        <v>2599</v>
      </c>
      <c r="J214" s="252" t="s">
        <v>13971</v>
      </c>
      <c r="K214" s="254"/>
      <c r="L214" s="254"/>
      <c r="M214" s="254"/>
      <c r="N214" s="254" t="s">
        <v>15466</v>
      </c>
      <c r="O214" s="254" t="s">
        <v>15466</v>
      </c>
      <c r="P214" s="253"/>
      <c r="Q214" s="255"/>
      <c r="R214" s="250" t="str">
        <f ca="1">IF(ISERROR($V214),"",OFFSET('Smelter Look-up'!$C$4,$V214-4,0)&amp;"")</f>
        <v>Nghe Tinh Non-Ferrous Metals Joint Stock Company</v>
      </c>
      <c r="S214" s="264" t="str">
        <f t="shared" ca="1" si="10"/>
        <v>VN</v>
      </c>
      <c r="T214" s="264" t="str">
        <f ca="1">IF(B214="","",IF(ISERROR(MATCH($J214,SorP!$B$1:$B$6230,0)),"",INDIRECT("'SorP'!$A$"&amp;MATCH($J214,SorP!$B$1:$B$6230,0))))</f>
        <v>VN-22</v>
      </c>
      <c r="U214" s="299"/>
      <c r="V214" s="300">
        <f>IF(C214="",NA(),MATCH($B214&amp;$C214,'Smelter Look-up'!$J:$J,0))</f>
        <v>431</v>
      </c>
      <c r="W214" s="301"/>
      <c r="X214" s="301">
        <f t="shared" si="11"/>
        <v>0</v>
      </c>
      <c r="Y214" s="301"/>
      <c r="Z214" s="301"/>
      <c r="AB214" s="303" t="str">
        <f t="shared" si="12"/>
        <v>TinNghe Tinh Non-Ferrous Metals Joint Stock Company</v>
      </c>
    </row>
    <row r="215" spans="1:28" s="302" customFormat="1" ht="204">
      <c r="A215" s="249"/>
      <c r="B215" s="250" t="s">
        <v>1655</v>
      </c>
      <c r="C215" s="256" t="s">
        <v>2594</v>
      </c>
      <c r="D215" s="250" t="s">
        <v>2594</v>
      </c>
      <c r="E215" s="250" t="s">
        <v>1350</v>
      </c>
      <c r="F215" s="250" t="str">
        <f ca="1">IF(ISERROR($V215),"",OFFSET('Smelter Look-up'!$E$4,$V215-4,0))</f>
        <v>CID002572</v>
      </c>
      <c r="G215" s="250" t="str">
        <f ca="1">IF(C215=$X$4,"Enter smelter details", IF(ISERROR($V215),"",OFFSET('Smelter Look-up'!$F$4,$V215-4,0)))</f>
        <v>CFSI</v>
      </c>
      <c r="H215" s="251">
        <f ca="1">IF(ISERROR($V215),"",OFFSET('Smelter Look-up'!$G$4,$V215-4,0))</f>
        <v>0</v>
      </c>
      <c r="I215" s="252" t="s">
        <v>2596</v>
      </c>
      <c r="J215" s="252" t="s">
        <v>14021</v>
      </c>
      <c r="K215" s="254"/>
      <c r="L215" s="254"/>
      <c r="M215" s="254"/>
      <c r="N215" s="254" t="s">
        <v>15466</v>
      </c>
      <c r="O215" s="254" t="s">
        <v>15775</v>
      </c>
      <c r="P215" s="253"/>
      <c r="Q215" s="255"/>
      <c r="R215" s="250" t="str">
        <f ca="1">IF(ISERROR($V215),"",OFFSET('Smelter Look-up'!$C$4,$V215-4,0)&amp;"")</f>
        <v>Electro-Mechanical Facility of the Cao Bang Minerals &amp; Metallurgy Joint Stock Company</v>
      </c>
      <c r="S215" s="264" t="str">
        <f t="shared" ca="1" si="10"/>
        <v>VN</v>
      </c>
      <c r="T215" s="264" t="str">
        <f ca="1">IF(B215="","",IF(ISERROR(MATCH($J215,SorP!$B$1:$B$6230,0)),"",INDIRECT("'SorP'!$A$"&amp;MATCH($J215,SorP!$B$1:$B$6230,0))))</f>
        <v>VN-04</v>
      </c>
      <c r="U215" s="299"/>
      <c r="V215" s="300">
        <f>IF(C215="",NA(),MATCH($B215&amp;$C215,'Smelter Look-up'!$J:$J,0))</f>
        <v>378</v>
      </c>
      <c r="W215" s="301"/>
      <c r="X215" s="301">
        <f t="shared" si="11"/>
        <v>0</v>
      </c>
      <c r="Y215" s="301"/>
      <c r="Z215" s="301"/>
      <c r="AB215" s="303" t="str">
        <f t="shared" si="12"/>
        <v>TinElectro-Mechanical Facility of the Cao Bang Minerals &amp; Metallurgy Joint Stock Company</v>
      </c>
    </row>
    <row r="216" spans="1:28" s="302" customFormat="1" ht="280.5">
      <c r="A216" s="249"/>
      <c r="B216" s="250" t="s">
        <v>1655</v>
      </c>
      <c r="C216" s="256" t="s">
        <v>2592</v>
      </c>
      <c r="D216" s="250" t="s">
        <v>2592</v>
      </c>
      <c r="E216" s="250" t="s">
        <v>1627</v>
      </c>
      <c r="F216" s="250" t="str">
        <f ca="1">IF(ISERROR($V216),"",OFFSET('Smelter Look-up'!$E$4,$V216-4,0))</f>
        <v>CID002570</v>
      </c>
      <c r="G216" s="250" t="str">
        <f ca="1">IF(C216=$X$4,"Enter smelter details", IF(ISERROR($V216),"",OFFSET('Smelter Look-up'!$F$4,$V216-4,0)))</f>
        <v>CFSI</v>
      </c>
      <c r="H216" s="251">
        <f ca="1">IF(ISERROR($V216),"",OFFSET('Smelter Look-up'!$G$4,$V216-4,0))</f>
        <v>0</v>
      </c>
      <c r="I216" s="252" t="s">
        <v>2543</v>
      </c>
      <c r="J216" s="252" t="s">
        <v>15092</v>
      </c>
      <c r="K216" s="254"/>
      <c r="L216" s="254"/>
      <c r="M216" s="254"/>
      <c r="N216" s="254" t="s">
        <v>15776</v>
      </c>
      <c r="O216" s="254" t="s">
        <v>15777</v>
      </c>
      <c r="P216" s="253"/>
      <c r="Q216" s="255" t="s">
        <v>15458</v>
      </c>
      <c r="R216" s="250" t="str">
        <f ca="1">IF(ISERROR($V216),"",OFFSET('Smelter Look-up'!$C$4,$V216-4,0)&amp;"")</f>
        <v>CV Ayi Jaya</v>
      </c>
      <c r="S216" s="264" t="str">
        <f t="shared" ca="1" si="10"/>
        <v>ID</v>
      </c>
      <c r="T216" s="264" t="str">
        <f ca="1">IF(B216="","",IF(ISERROR(MATCH($J216,SorP!$B$1:$B$6230,0)),"",INDIRECT("'SorP'!$A$"&amp;MATCH($J216,SorP!$B$1:$B$6230,0))))</f>
        <v>ID-BB</v>
      </c>
      <c r="U216" s="299"/>
      <c r="V216" s="300">
        <f>IF(C216="",NA(),MATCH($B216&amp;$C216,'Smelter Look-up'!$J:$J,0))</f>
        <v>368</v>
      </c>
      <c r="W216" s="301"/>
      <c r="X216" s="301">
        <f t="shared" si="11"/>
        <v>0</v>
      </c>
      <c r="Y216" s="301"/>
      <c r="Z216" s="301"/>
      <c r="AB216" s="303" t="str">
        <f t="shared" si="12"/>
        <v>TinCV Ayi Jaya</v>
      </c>
    </row>
    <row r="217" spans="1:28" s="302" customFormat="1" ht="306">
      <c r="A217" s="249"/>
      <c r="B217" s="250" t="s">
        <v>1655</v>
      </c>
      <c r="C217" s="256" t="s">
        <v>1995</v>
      </c>
      <c r="D217" s="250" t="s">
        <v>1995</v>
      </c>
      <c r="E217" s="250" t="s">
        <v>1627</v>
      </c>
      <c r="F217" s="250" t="str">
        <f ca="1">IF(ISERROR($V217),"",OFFSET('Smelter Look-up'!$E$4,$V217-4,0))</f>
        <v>CID002530</v>
      </c>
      <c r="G217" s="250" t="str">
        <f ca="1">IF(C217=$X$4,"Enter smelter details", IF(ISERROR($V217),"",OFFSET('Smelter Look-up'!$F$4,$V217-4,0)))</f>
        <v>CFSI</v>
      </c>
      <c r="H217" s="251">
        <f ca="1">IF(ISERROR($V217),"",OFFSET('Smelter Look-up'!$G$4,$V217-4,0))</f>
        <v>0</v>
      </c>
      <c r="I217" s="252" t="s">
        <v>2543</v>
      </c>
      <c r="J217" s="252" t="s">
        <v>15092</v>
      </c>
      <c r="K217" s="254"/>
      <c r="L217" s="254"/>
      <c r="M217" s="254"/>
      <c r="N217" s="254" t="s">
        <v>15778</v>
      </c>
      <c r="O217" s="254" t="s">
        <v>15779</v>
      </c>
      <c r="P217" s="253"/>
      <c r="Q217" s="255" t="s">
        <v>15458</v>
      </c>
      <c r="R217" s="250" t="str">
        <f ca="1">IF(ISERROR($V217),"",OFFSET('Smelter Look-up'!$C$4,$V217-4,0)&amp;"")</f>
        <v>PT Inti Stania Prima</v>
      </c>
      <c r="S217" s="264" t="str">
        <f t="shared" ca="1" si="10"/>
        <v>ID</v>
      </c>
      <c r="T217" s="264" t="str">
        <f ca="1">IF(B217="","",IF(ISERROR(MATCH($J217,SorP!$B$1:$B$6230,0)),"",INDIRECT("'SorP'!$A$"&amp;MATCH($J217,SorP!$B$1:$B$6230,0))))</f>
        <v>ID-BB</v>
      </c>
      <c r="U217" s="299"/>
      <c r="V217" s="300">
        <f>IF(C217="",NA(),MATCH($B217&amp;$C217,'Smelter Look-up'!$J:$J,0))</f>
        <v>451</v>
      </c>
      <c r="W217" s="301"/>
      <c r="X217" s="301">
        <f t="shared" si="11"/>
        <v>0</v>
      </c>
      <c r="Y217" s="301"/>
      <c r="Z217" s="301"/>
      <c r="AB217" s="303" t="str">
        <f t="shared" si="12"/>
        <v>TinPT Inti Stania Prima</v>
      </c>
    </row>
    <row r="218" spans="1:28" s="302" customFormat="1" ht="357">
      <c r="A218" s="249"/>
      <c r="B218" s="250" t="s">
        <v>1655</v>
      </c>
      <c r="C218" s="256" t="s">
        <v>1991</v>
      </c>
      <c r="D218" s="250" t="s">
        <v>1991</v>
      </c>
      <c r="E218" s="250" t="s">
        <v>1339</v>
      </c>
      <c r="F218" s="250" t="str">
        <f ca="1">IF(ISERROR($V218),"",OFFSET('Smelter Look-up'!$E$4,$V218-4,0))</f>
        <v>CID002517</v>
      </c>
      <c r="G218" s="250" t="str">
        <f ca="1">IF(C218=$X$4,"Enter smelter details", IF(ISERROR($V218),"",OFFSET('Smelter Look-up'!$F$4,$V218-4,0)))</f>
        <v>CFSI</v>
      </c>
      <c r="H218" s="251">
        <f ca="1">IF(ISERROR($V218),"",OFFSET('Smelter Look-up'!$G$4,$V218-4,0))</f>
        <v>0</v>
      </c>
      <c r="I218" s="252" t="s">
        <v>15209</v>
      </c>
      <c r="J218" s="252" t="s">
        <v>11271</v>
      </c>
      <c r="K218" s="254"/>
      <c r="L218" s="254"/>
      <c r="M218" s="254"/>
      <c r="N218" s="254" t="s">
        <v>15780</v>
      </c>
      <c r="O218" s="254" t="s">
        <v>15781</v>
      </c>
      <c r="P218" s="253"/>
      <c r="Q218" s="255" t="s">
        <v>15458</v>
      </c>
      <c r="R218" s="250" t="str">
        <f ca="1">IF(ISERROR($V218),"",OFFSET('Smelter Look-up'!$C$4,$V218-4,0)&amp;"")</f>
        <v>O.M. Manufacturing Philippines, Inc.</v>
      </c>
      <c r="S218" s="264" t="str">
        <f t="shared" ca="1" si="10"/>
        <v>PH</v>
      </c>
      <c r="T218" s="264" t="str">
        <f ca="1">IF(B218="","",IF(ISERROR(MATCH($J218,SorP!$B$1:$B$6230,0)),"",INDIRECT("'SorP'!$A$"&amp;MATCH($J218,SorP!$B$1:$B$6230,0))))</f>
        <v>PH-CAV</v>
      </c>
      <c r="U218" s="299"/>
      <c r="V218" s="300">
        <f>IF(C218="",NA(),MATCH($B218&amp;$C218,'Smelter Look-up'!$J:$J,0))</f>
        <v>433</v>
      </c>
      <c r="W218" s="301"/>
      <c r="X218" s="301">
        <f t="shared" si="11"/>
        <v>0</v>
      </c>
      <c r="Y218" s="301"/>
      <c r="Z218" s="301"/>
      <c r="AB218" s="303" t="str">
        <f t="shared" si="12"/>
        <v>TinO.M. Manufacturing Philippines, Inc.</v>
      </c>
    </row>
    <row r="219" spans="1:28" s="302" customFormat="1" ht="318.75">
      <c r="A219" s="249"/>
      <c r="B219" s="250" t="s">
        <v>1655</v>
      </c>
      <c r="C219" s="256" t="s">
        <v>1993</v>
      </c>
      <c r="D219" s="250" t="s">
        <v>1993</v>
      </c>
      <c r="E219" s="250" t="s">
        <v>1627</v>
      </c>
      <c r="F219" s="250" t="str">
        <f ca="1">IF(ISERROR($V219),"",OFFSET('Smelter Look-up'!$E$4,$V219-4,0))</f>
        <v>CID002503</v>
      </c>
      <c r="G219" s="250" t="str">
        <f ca="1">IF(C219=$X$4,"Enter smelter details", IF(ISERROR($V219),"",OFFSET('Smelter Look-up'!$F$4,$V219-4,0)))</f>
        <v>CFSI</v>
      </c>
      <c r="H219" s="251">
        <f ca="1">IF(ISERROR($V219),"",OFFSET('Smelter Look-up'!$G$4,$V219-4,0))</f>
        <v>0</v>
      </c>
      <c r="I219" s="252" t="s">
        <v>2543</v>
      </c>
      <c r="J219" s="252" t="s">
        <v>15092</v>
      </c>
      <c r="K219" s="254"/>
      <c r="L219" s="254"/>
      <c r="M219" s="254"/>
      <c r="N219" s="254" t="s">
        <v>15782</v>
      </c>
      <c r="O219" s="254" t="s">
        <v>15783</v>
      </c>
      <c r="P219" s="253"/>
      <c r="Q219" s="255" t="s">
        <v>15458</v>
      </c>
      <c r="R219" s="250" t="str">
        <f ca="1">IF(ISERROR($V219),"",OFFSET('Smelter Look-up'!$C$4,$V219-4,0)&amp;"")</f>
        <v>PT ATD Makmur Mandiri Jaya</v>
      </c>
      <c r="S219" s="264" t="str">
        <f t="shared" ca="1" si="10"/>
        <v>ID</v>
      </c>
      <c r="T219" s="264" t="str">
        <f ca="1">IF(B219="","",IF(ISERROR(MATCH($J219,SorP!$B$1:$B$6230,0)),"",INDIRECT("'SorP'!$A$"&amp;MATCH($J219,SorP!$B$1:$B$6230,0))))</f>
        <v>ID-BB</v>
      </c>
      <c r="U219" s="299"/>
      <c r="V219" s="300">
        <f>IF(C219="",NA(),MATCH($B219&amp;$C219,'Smelter Look-up'!$J:$J,0))</f>
        <v>440</v>
      </c>
      <c r="W219" s="301"/>
      <c r="X219" s="301">
        <f t="shared" si="11"/>
        <v>0</v>
      </c>
      <c r="Y219" s="301"/>
      <c r="Z219" s="301"/>
      <c r="AB219" s="303" t="str">
        <f t="shared" si="12"/>
        <v>TinPT ATD Makmur Mandiri Jaya</v>
      </c>
    </row>
    <row r="220" spans="1:28" s="302" customFormat="1" ht="255">
      <c r="A220" s="249"/>
      <c r="B220" s="250" t="s">
        <v>1655</v>
      </c>
      <c r="C220" s="256" t="s">
        <v>3655</v>
      </c>
      <c r="D220" s="250" t="s">
        <v>3655</v>
      </c>
      <c r="E220" s="250" t="s">
        <v>1617</v>
      </c>
      <c r="F220" s="250" t="str">
        <f ca="1">IF(ISERROR($V220),"",OFFSET('Smelter Look-up'!$E$4,$V220-4,0))</f>
        <v>CID002500</v>
      </c>
      <c r="G220" s="250" t="str">
        <f ca="1">IF(C220=$X$4,"Enter smelter details", IF(ISERROR($V220),"",OFFSET('Smelter Look-up'!$F$4,$V220-4,0)))</f>
        <v>CFSI</v>
      </c>
      <c r="H220" s="251">
        <f ca="1">IF(ISERROR($V220),"",OFFSET('Smelter Look-up'!$G$4,$V220-4,0))</f>
        <v>0</v>
      </c>
      <c r="I220" s="252" t="s">
        <v>2542</v>
      </c>
      <c r="J220" s="252" t="s">
        <v>2548</v>
      </c>
      <c r="K220" s="254"/>
      <c r="L220" s="254"/>
      <c r="M220" s="254"/>
      <c r="N220" s="254" t="s">
        <v>15784</v>
      </c>
      <c r="O220" s="254" t="s">
        <v>15785</v>
      </c>
      <c r="P220" s="253"/>
      <c r="Q220" s="255" t="s">
        <v>15458</v>
      </c>
      <c r="R220" s="250" t="str">
        <f ca="1">IF(ISERROR($V220),"",OFFSET('Smelter Look-up'!$C$4,$V220-4,0)&amp;"")</f>
        <v>Melt Metais e Ligas S.A.</v>
      </c>
      <c r="S220" s="264" t="str">
        <f t="shared" ca="1" si="10"/>
        <v>BR</v>
      </c>
      <c r="T220" s="264" t="str">
        <f ca="1">IF(B220="","",IF(ISERROR(MATCH($J220,SorP!$B$1:$B$6230,0)),"",INDIRECT("'SorP'!$A$"&amp;MATCH($J220,SorP!$B$1:$B$6230,0))))</f>
        <v>BR-RO</v>
      </c>
      <c r="U220" s="299"/>
      <c r="V220" s="300">
        <f>IF(C220="",NA(),MATCH($B220&amp;$C220,'Smelter Look-up'!$J:$J,0))</f>
        <v>416</v>
      </c>
      <c r="W220" s="301"/>
      <c r="X220" s="301">
        <f t="shared" si="11"/>
        <v>0</v>
      </c>
      <c r="Y220" s="301"/>
      <c r="Z220" s="301"/>
      <c r="AB220" s="303" t="str">
        <f t="shared" si="12"/>
        <v>TinMelt Metais e Ligas S.A.</v>
      </c>
    </row>
    <row r="221" spans="1:28" s="302" customFormat="1" ht="306">
      <c r="A221" s="249"/>
      <c r="B221" s="250" t="s">
        <v>1655</v>
      </c>
      <c r="C221" s="256" t="s">
        <v>3184</v>
      </c>
      <c r="D221" s="250" t="s">
        <v>3184</v>
      </c>
      <c r="E221" s="250" t="s">
        <v>1617</v>
      </c>
      <c r="F221" s="250" t="str">
        <f ca="1">IF(ISERROR($V221),"",OFFSET('Smelter Look-up'!$E$4,$V221-4,0))</f>
        <v>CID002468</v>
      </c>
      <c r="G221" s="250" t="str">
        <f ca="1">IF(C221=$X$4,"Enter smelter details", IF(ISERROR($V221),"",OFFSET('Smelter Look-up'!$F$4,$V221-4,0)))</f>
        <v>CFSI</v>
      </c>
      <c r="H221" s="251">
        <f ca="1">IF(ISERROR($V221),"",OFFSET('Smelter Look-up'!$G$4,$V221-4,0))</f>
        <v>0</v>
      </c>
      <c r="I221" s="252" t="s">
        <v>2489</v>
      </c>
      <c r="J221" s="252" t="s">
        <v>2285</v>
      </c>
      <c r="K221" s="254"/>
      <c r="L221" s="254"/>
      <c r="M221" s="254"/>
      <c r="N221" s="254" t="s">
        <v>15786</v>
      </c>
      <c r="O221" s="254" t="s">
        <v>15787</v>
      </c>
      <c r="P221" s="253"/>
      <c r="Q221" s="255" t="s">
        <v>15458</v>
      </c>
      <c r="R221" s="250" t="str">
        <f ca="1">IF(ISERROR($V221),"",OFFSET('Smelter Look-up'!$C$4,$V221-4,0)&amp;"")</f>
        <v>Magnu's Minerais Metais e Ligas Ltda.</v>
      </c>
      <c r="S221" s="264" t="str">
        <f t="shared" ca="1" si="10"/>
        <v>BR</v>
      </c>
      <c r="T221" s="264" t="str">
        <f ca="1">IF(B221="","",IF(ISERROR(MATCH($J221,SorP!$B$1:$B$6230,0)),"",INDIRECT("'SorP'!$A$"&amp;MATCH($J221,SorP!$B$1:$B$6230,0))))</f>
        <v>BR-MG</v>
      </c>
      <c r="U221" s="299"/>
      <c r="V221" s="300">
        <f>IF(C221="",NA(),MATCH($B221&amp;$C221,'Smelter Look-up'!$J:$J,0))</f>
        <v>414</v>
      </c>
      <c r="W221" s="301"/>
      <c r="X221" s="301">
        <f t="shared" si="11"/>
        <v>0</v>
      </c>
      <c r="Y221" s="301"/>
      <c r="Z221" s="301"/>
      <c r="AB221" s="303" t="str">
        <f t="shared" si="12"/>
        <v>TinMagnu's Minerais Metais e Ligas Ltda.</v>
      </c>
    </row>
    <row r="222" spans="1:28" s="302" customFormat="1" ht="382.5">
      <c r="A222" s="249"/>
      <c r="B222" s="250" t="s">
        <v>1655</v>
      </c>
      <c r="C222" s="256" t="s">
        <v>1989</v>
      </c>
      <c r="D222" s="250" t="s">
        <v>1989</v>
      </c>
      <c r="E222" s="250" t="s">
        <v>1627</v>
      </c>
      <c r="F222" s="250" t="str">
        <f ca="1">IF(ISERROR($V222),"",OFFSET('Smelter Look-up'!$E$4,$V222-4,0))</f>
        <v>CID002455</v>
      </c>
      <c r="G222" s="250" t="str">
        <f ca="1">IF(C222=$X$4,"Enter smelter details", IF(ISERROR($V222),"",OFFSET('Smelter Look-up'!$F$4,$V222-4,0)))</f>
        <v>CFSI</v>
      </c>
      <c r="H222" s="251">
        <f ca="1">IF(ISERROR($V222),"",OFFSET('Smelter Look-up'!$G$4,$V222-4,0))</f>
        <v>0</v>
      </c>
      <c r="I222" s="252" t="s">
        <v>2545</v>
      </c>
      <c r="J222" s="252" t="s">
        <v>15092</v>
      </c>
      <c r="K222" s="254"/>
      <c r="L222" s="254"/>
      <c r="M222" s="254"/>
      <c r="N222" s="254" t="s">
        <v>15788</v>
      </c>
      <c r="O222" s="254" t="s">
        <v>15789</v>
      </c>
      <c r="P222" s="253"/>
      <c r="Q222" s="255" t="s">
        <v>15458</v>
      </c>
      <c r="R222" s="250" t="str">
        <f ca="1">IF(ISERROR($V222),"",OFFSET('Smelter Look-up'!$C$4,$V222-4,0)&amp;"")</f>
        <v>CV Venus Inti Perkasa</v>
      </c>
      <c r="S222" s="264" t="str">
        <f t="shared" ca="1" si="10"/>
        <v>ID</v>
      </c>
      <c r="T222" s="264" t="str">
        <f ca="1">IF(B222="","",IF(ISERROR(MATCH($J222,SorP!$B$1:$B$6230,0)),"",INDIRECT("'SorP'!$A$"&amp;MATCH($J222,SorP!$B$1:$B$6230,0))))</f>
        <v>ID-BB</v>
      </c>
      <c r="U222" s="299"/>
      <c r="V222" s="300">
        <f>IF(C222="",NA(),MATCH($B222&amp;$C222,'Smelter Look-up'!$J:$J,0))</f>
        <v>375</v>
      </c>
      <c r="W222" s="301"/>
      <c r="X222" s="301">
        <f t="shared" si="11"/>
        <v>0</v>
      </c>
      <c r="Y222" s="301"/>
      <c r="Z222" s="301"/>
      <c r="AB222" s="303" t="str">
        <f t="shared" si="12"/>
        <v>TinCV Venus Inti Perkasa</v>
      </c>
    </row>
    <row r="223" spans="1:28" s="302" customFormat="1" ht="395.25">
      <c r="A223" s="249"/>
      <c r="B223" s="250" t="s">
        <v>1655</v>
      </c>
      <c r="C223" s="256" t="s">
        <v>3660</v>
      </c>
      <c r="D223" s="250" t="s">
        <v>3660</v>
      </c>
      <c r="E223" s="250" t="s">
        <v>1621</v>
      </c>
      <c r="F223" s="250" t="str">
        <f ca="1">IF(ISERROR($V223),"",OFFSET('Smelter Look-up'!$E$4,$V223-4,0))</f>
        <v>CID002180</v>
      </c>
      <c r="G223" s="250" t="str">
        <f ca="1">IF(C223=$X$4,"Enter smelter details", IF(ISERROR($V223),"",OFFSET('Smelter Look-up'!$F$4,$V223-4,0)))</f>
        <v>CFSI</v>
      </c>
      <c r="H223" s="251">
        <f ca="1">IF(ISERROR($V223),"",OFFSET('Smelter Look-up'!$G$4,$V223-4,0))</f>
        <v>0</v>
      </c>
      <c r="I223" s="252" t="s">
        <v>3849</v>
      </c>
      <c r="J223" s="252" t="s">
        <v>2306</v>
      </c>
      <c r="K223" s="254"/>
      <c r="L223" s="254"/>
      <c r="M223" s="254"/>
      <c r="N223" s="254" t="s">
        <v>15790</v>
      </c>
      <c r="O223" s="254" t="s">
        <v>15791</v>
      </c>
      <c r="P223" s="253"/>
      <c r="Q223" s="255" t="s">
        <v>15458</v>
      </c>
      <c r="R223" s="250" t="str">
        <f ca="1">IF(ISERROR($V223),"",OFFSET('Smelter Look-up'!$C$4,$V223-4,0)&amp;"")</f>
        <v>Yunnan Tin Company Limited</v>
      </c>
      <c r="S223" s="264" t="str">
        <f t="shared" ca="1" si="10"/>
        <v>CN</v>
      </c>
      <c r="T223" s="264" t="str">
        <f ca="1">IF(B223="","",IF(ISERROR(MATCH($J223,SorP!$B$1:$B$6230,0)),"",INDIRECT("'SorP'!$A$"&amp;MATCH($J223,SorP!$B$1:$B$6230,0))))</f>
        <v>CN-53</v>
      </c>
      <c r="U223" s="299"/>
      <c r="V223" s="300">
        <f>IF(C223="",NA(),MATCH($B223&amp;$C223,'Smelter Look-up'!$J:$J,0))</f>
        <v>498</v>
      </c>
      <c r="W223" s="301"/>
      <c r="X223" s="301">
        <f t="shared" si="11"/>
        <v>0</v>
      </c>
      <c r="Y223" s="301"/>
      <c r="Z223" s="301"/>
      <c r="AB223" s="303" t="str">
        <f t="shared" si="12"/>
        <v>TinYunnan Tin Company Limited</v>
      </c>
    </row>
    <row r="224" spans="1:28" s="302" customFormat="1" ht="242.25">
      <c r="A224" s="249"/>
      <c r="B224" s="250" t="s">
        <v>1655</v>
      </c>
      <c r="C224" s="256" t="s">
        <v>3182</v>
      </c>
      <c r="D224" s="250" t="s">
        <v>3182</v>
      </c>
      <c r="E224" s="250" t="s">
        <v>1621</v>
      </c>
      <c r="F224" s="250" t="str">
        <f ca="1">IF(ISERROR($V224),"",OFFSET('Smelter Look-up'!$E$4,$V224-4,0))</f>
        <v>CID002158</v>
      </c>
      <c r="G224" s="250" t="str">
        <f ca="1">IF(C224=$X$4,"Enter smelter details", IF(ISERROR($V224),"",OFFSET('Smelter Look-up'!$F$4,$V224-4,0)))</f>
        <v>CFSI</v>
      </c>
      <c r="H224" s="251">
        <f ca="1">IF(ISERROR($V224),"",OFFSET('Smelter Look-up'!$G$4,$V224-4,0))</f>
        <v>0</v>
      </c>
      <c r="I224" s="252" t="s">
        <v>3849</v>
      </c>
      <c r="J224" s="252" t="s">
        <v>2306</v>
      </c>
      <c r="K224" s="254"/>
      <c r="L224" s="254"/>
      <c r="M224" s="254"/>
      <c r="N224" s="254" t="s">
        <v>15792</v>
      </c>
      <c r="O224" s="254" t="s">
        <v>15793</v>
      </c>
      <c r="P224" s="253"/>
      <c r="Q224" s="255" t="s">
        <v>15458</v>
      </c>
      <c r="R224" s="250" t="str">
        <f ca="1">IF(ISERROR($V224),"",OFFSET('Smelter Look-up'!$C$4,$V224-4,0)&amp;"")</f>
        <v>Yunnan Chengfeng Non-ferrous Metals Co., Ltd.</v>
      </c>
      <c r="S224" s="264" t="str">
        <f t="shared" ca="1" si="10"/>
        <v>CN</v>
      </c>
      <c r="T224" s="264" t="str">
        <f ca="1">IF(B224="","",IF(ISERROR(MATCH($J224,SorP!$B$1:$B$6230,0)),"",INDIRECT("'SorP'!$A$"&amp;MATCH($J224,SorP!$B$1:$B$6230,0))))</f>
        <v>CN-53</v>
      </c>
      <c r="U224" s="299"/>
      <c r="V224" s="300">
        <f>IF(C224="",NA(),MATCH($B224&amp;$C224,'Smelter Look-up'!$J:$J,0))</f>
        <v>494</v>
      </c>
      <c r="W224" s="301"/>
      <c r="X224" s="301">
        <f t="shared" si="11"/>
        <v>0</v>
      </c>
      <c r="Y224" s="301"/>
      <c r="Z224" s="301"/>
      <c r="AB224" s="303" t="str">
        <f t="shared" si="12"/>
        <v>TinYunnan Chengfeng Non-ferrous Metals Co., Ltd.</v>
      </c>
    </row>
    <row r="225" spans="1:28" s="302" customFormat="1" ht="255">
      <c r="A225" s="249"/>
      <c r="B225" s="250" t="s">
        <v>1655</v>
      </c>
      <c r="C225" s="256" t="s">
        <v>3981</v>
      </c>
      <c r="D225" s="250" t="s">
        <v>3981</v>
      </c>
      <c r="E225" s="250" t="s">
        <v>1617</v>
      </c>
      <c r="F225" s="250" t="str">
        <f ca="1">IF(ISERROR($V225),"",OFFSET('Smelter Look-up'!$E$4,$V225-4,0))</f>
        <v>CID002036</v>
      </c>
      <c r="G225" s="250" t="str">
        <f ca="1">IF(C225=$X$4,"Enter smelter details", IF(ISERROR($V225),"",OFFSET('Smelter Look-up'!$F$4,$V225-4,0)))</f>
        <v>CFSI</v>
      </c>
      <c r="H225" s="251">
        <f ca="1">IF(ISERROR($V225),"",OFFSET('Smelter Look-up'!$G$4,$V225-4,0))</f>
        <v>0</v>
      </c>
      <c r="I225" s="252" t="s">
        <v>2542</v>
      </c>
      <c r="J225" s="252" t="s">
        <v>2548</v>
      </c>
      <c r="K225" s="254"/>
      <c r="L225" s="254"/>
      <c r="M225" s="254"/>
      <c r="N225" s="254" t="s">
        <v>15794</v>
      </c>
      <c r="O225" s="254" t="s">
        <v>15795</v>
      </c>
      <c r="P225" s="253"/>
      <c r="Q225" s="255" t="s">
        <v>15458</v>
      </c>
      <c r="R225" s="250" t="str">
        <f ca="1">IF(ISERROR($V225),"",OFFSET('Smelter Look-up'!$C$4,$V225-4,0)&amp;"")</f>
        <v>White Solder Metalurgia e Mineracao Ltda.</v>
      </c>
      <c r="S225" s="264" t="str">
        <f t="shared" ca="1" si="10"/>
        <v>BR</v>
      </c>
      <c r="T225" s="264" t="str">
        <f ca="1">IF(B225="","",IF(ISERROR(MATCH($J225,SorP!$B$1:$B$6230,0)),"",INDIRECT("'SorP'!$A$"&amp;MATCH($J225,SorP!$B$1:$B$6230,0))))</f>
        <v>BR-RO</v>
      </c>
      <c r="U225" s="299"/>
      <c r="V225" s="300">
        <f>IF(C225="",NA(),MATCH($B225&amp;$C225,'Smelter Look-up'!$J:$J,0))</f>
        <v>486</v>
      </c>
      <c r="W225" s="301"/>
      <c r="X225" s="301">
        <f t="shared" si="11"/>
        <v>0</v>
      </c>
      <c r="Y225" s="301"/>
      <c r="Z225" s="301"/>
      <c r="AB225" s="303" t="str">
        <f t="shared" si="12"/>
        <v>TinWhite Solder Metalurgia e Mineracao Ltda.</v>
      </c>
    </row>
    <row r="226" spans="1:28" s="302" customFormat="1" ht="102">
      <c r="A226" s="249"/>
      <c r="B226" s="250" t="s">
        <v>1655</v>
      </c>
      <c r="C226" s="256" t="s">
        <v>2585</v>
      </c>
      <c r="D226" s="250" t="s">
        <v>2585</v>
      </c>
      <c r="E226" s="250" t="s">
        <v>1621</v>
      </c>
      <c r="F226" s="250" t="str">
        <f ca="1">IF(ISERROR($V226),"",OFFSET('Smelter Look-up'!$E$4,$V226-4,0))</f>
        <v>CID001908</v>
      </c>
      <c r="G226" s="250" t="str">
        <f ca="1">IF(C226=$X$4,"Enter smelter details", IF(ISERROR($V226),"",OFFSET('Smelter Look-up'!$F$4,$V226-4,0)))</f>
        <v>CFSI</v>
      </c>
      <c r="H226" s="251">
        <f ca="1">IF(ISERROR($V226),"",OFFSET('Smelter Look-up'!$G$4,$V226-4,0))</f>
        <v>0</v>
      </c>
      <c r="I226" s="252" t="s">
        <v>3849</v>
      </c>
      <c r="J226" s="252" t="s">
        <v>2306</v>
      </c>
      <c r="K226" s="254"/>
      <c r="L226" s="254"/>
      <c r="M226" s="254"/>
      <c r="N226" s="254" t="s">
        <v>15796</v>
      </c>
      <c r="O226" s="254" t="s">
        <v>15797</v>
      </c>
      <c r="P226" s="253"/>
      <c r="Q226" s="255" t="s">
        <v>15458</v>
      </c>
      <c r="R226" s="250" t="str">
        <f ca="1">IF(ISERROR($V226),"",OFFSET('Smelter Look-up'!$C$4,$V226-4,0)&amp;"")</f>
        <v>Gejiu Yunxin Nonferrous Electrolysis Co., Ltd.</v>
      </c>
      <c r="S226" s="264" t="str">
        <f t="shared" ca="1" si="10"/>
        <v>CN</v>
      </c>
      <c r="T226" s="264" t="str">
        <f ca="1">IF(B226="","",IF(ISERROR(MATCH($J226,SorP!$B$1:$B$6230,0)),"",INDIRECT("'SorP'!$A$"&amp;MATCH($J226,SorP!$B$1:$B$6230,0))))</f>
        <v>CN-53</v>
      </c>
      <c r="U226" s="299"/>
      <c r="V226" s="300">
        <f>IF(C226="",NA(),MATCH($B226&amp;$C226,'Smelter Look-up'!$J:$J,0))</f>
        <v>392</v>
      </c>
      <c r="W226" s="301"/>
      <c r="X226" s="301">
        <f t="shared" si="11"/>
        <v>0</v>
      </c>
      <c r="Y226" s="301"/>
      <c r="Z226" s="301"/>
      <c r="AB226" s="303" t="str">
        <f t="shared" si="12"/>
        <v>TinGejiu Yunxin Nonferrous Electrolysis Co., Ltd.</v>
      </c>
    </row>
    <row r="227" spans="1:28" s="302" customFormat="1" ht="409.5">
      <c r="A227" s="249"/>
      <c r="B227" s="250" t="s">
        <v>1655</v>
      </c>
      <c r="C227" s="256" t="s">
        <v>1522</v>
      </c>
      <c r="D227" s="250" t="s">
        <v>1522</v>
      </c>
      <c r="E227" s="250" t="s">
        <v>1346</v>
      </c>
      <c r="F227" s="250" t="str">
        <f ca="1">IF(ISERROR($V227),"",OFFSET('Smelter Look-up'!$E$4,$V227-4,0))</f>
        <v>CID001898</v>
      </c>
      <c r="G227" s="250" t="str">
        <f ca="1">IF(C227=$X$4,"Enter smelter details", IF(ISERROR($V227),"",OFFSET('Smelter Look-up'!$F$4,$V227-4,0)))</f>
        <v>CFSI</v>
      </c>
      <c r="H227" s="251">
        <f ca="1">IF(ISERROR($V227),"",OFFSET('Smelter Look-up'!$G$4,$V227-4,0))</f>
        <v>0</v>
      </c>
      <c r="I227" s="252" t="s">
        <v>2582</v>
      </c>
      <c r="J227" s="252" t="s">
        <v>2583</v>
      </c>
      <c r="K227" s="254"/>
      <c r="L227" s="254"/>
      <c r="M227" s="254"/>
      <c r="N227" s="254" t="s">
        <v>15798</v>
      </c>
      <c r="O227" s="254" t="s">
        <v>15799</v>
      </c>
      <c r="P227" s="253"/>
      <c r="Q227" s="255" t="s">
        <v>15458</v>
      </c>
      <c r="R227" s="250" t="str">
        <f ca="1">IF(ISERROR($V227),"",OFFSET('Smelter Look-up'!$C$4,$V227-4,0)&amp;"")</f>
        <v>Thaisarco</v>
      </c>
      <c r="S227" s="264" t="str">
        <f t="shared" ca="1" si="10"/>
        <v>TH</v>
      </c>
      <c r="T227" s="264" t="str">
        <f ca="1">IF(B227="","",IF(ISERROR(MATCH($J227,SorP!$B$1:$B$6230,0)),"",INDIRECT("'SorP'!$A$"&amp;MATCH($J227,SorP!$B$1:$B$6230,0))))</f>
        <v>TH-83</v>
      </c>
      <c r="U227" s="299"/>
      <c r="V227" s="300">
        <f>IF(C227="",NA(),MATCH($B227&amp;$C227,'Smelter Look-up'!$J:$J,0))</f>
        <v>480</v>
      </c>
      <c r="W227" s="301"/>
      <c r="X227" s="301">
        <f t="shared" si="11"/>
        <v>0</v>
      </c>
      <c r="Y227" s="301"/>
      <c r="Z227" s="301"/>
      <c r="AB227" s="303" t="str">
        <f t="shared" si="12"/>
        <v>TinThaisarco</v>
      </c>
    </row>
    <row r="228" spans="1:28" s="302" customFormat="1" ht="267.75">
      <c r="A228" s="249"/>
      <c r="B228" s="250" t="s">
        <v>1655</v>
      </c>
      <c r="C228" s="256" t="s">
        <v>3175</v>
      </c>
      <c r="D228" s="250" t="s">
        <v>3175</v>
      </c>
      <c r="E228" s="250" t="s">
        <v>1617</v>
      </c>
      <c r="F228" s="250" t="str">
        <f ca="1">IF(ISERROR($V228),"",OFFSET('Smelter Look-up'!$E$4,$V228-4,0))</f>
        <v>CID001758</v>
      </c>
      <c r="G228" s="250" t="str">
        <f ca="1">IF(C228=$X$4,"Enter smelter details", IF(ISERROR($V228),"",OFFSET('Smelter Look-up'!$F$4,$V228-4,0)))</f>
        <v>CFSI</v>
      </c>
      <c r="H228" s="251">
        <f ca="1">IF(ISERROR($V228),"",OFFSET('Smelter Look-up'!$G$4,$V228-4,0))</f>
        <v>0</v>
      </c>
      <c r="I228" s="252" t="s">
        <v>2581</v>
      </c>
      <c r="J228" s="252" t="s">
        <v>2432</v>
      </c>
      <c r="K228" s="254"/>
      <c r="L228" s="254"/>
      <c r="M228" s="254"/>
      <c r="N228" s="254" t="s">
        <v>15800</v>
      </c>
      <c r="O228" s="254" t="s">
        <v>15801</v>
      </c>
      <c r="P228" s="253"/>
      <c r="Q228" s="255" t="s">
        <v>15458</v>
      </c>
      <c r="R228" s="250" t="str">
        <f ca="1">IF(ISERROR($V228),"",OFFSET('Smelter Look-up'!$C$4,$V228-4,0)&amp;"")</f>
        <v>Soft Metais Ltda.</v>
      </c>
      <c r="S228" s="264" t="str">
        <f t="shared" ca="1" si="10"/>
        <v>BR</v>
      </c>
      <c r="T228" s="264" t="str">
        <f ca="1">IF(B228="","",IF(ISERROR(MATCH($J228,SorP!$B$1:$B$6230,0)),"",INDIRECT("'SorP'!$A$"&amp;MATCH($J228,SorP!$B$1:$B$6230,0))))</f>
        <v>BR-SP</v>
      </c>
      <c r="U228" s="299"/>
      <c r="V228" s="300">
        <f>IF(C228="",NA(),MATCH($B228&amp;$C228,'Smelter Look-up'!$J:$J,0))</f>
        <v>476</v>
      </c>
      <c r="W228" s="301"/>
      <c r="X228" s="301">
        <f t="shared" si="11"/>
        <v>0</v>
      </c>
      <c r="Y228" s="301"/>
      <c r="Z228" s="301"/>
      <c r="AB228" s="303" t="str">
        <f t="shared" si="12"/>
        <v>TinSoft Metais Ltda.</v>
      </c>
    </row>
    <row r="229" spans="1:28" s="302" customFormat="1" ht="344.25">
      <c r="A229" s="249"/>
      <c r="B229" s="250" t="s">
        <v>1655</v>
      </c>
      <c r="C229" s="256" t="s">
        <v>1199</v>
      </c>
      <c r="D229" s="250" t="s">
        <v>1199</v>
      </c>
      <c r="E229" s="250" t="s">
        <v>3831</v>
      </c>
      <c r="F229" s="250" t="str">
        <f ca="1">IF(ISERROR($V229),"",OFFSET('Smelter Look-up'!$E$4,$V229-4,0))</f>
        <v>CID001539</v>
      </c>
      <c r="G229" s="250" t="str">
        <f ca="1">IF(C229=$X$4,"Enter smelter details", IF(ISERROR($V229),"",OFFSET('Smelter Look-up'!$F$4,$V229-4,0)))</f>
        <v>CFSI</v>
      </c>
      <c r="H229" s="251">
        <f ca="1">IF(ISERROR($V229),"",OFFSET('Smelter Look-up'!$G$4,$V229-4,0))</f>
        <v>0</v>
      </c>
      <c r="I229" s="252" t="s">
        <v>2580</v>
      </c>
      <c r="J229" s="252" t="s">
        <v>2416</v>
      </c>
      <c r="K229" s="254"/>
      <c r="L229" s="254"/>
      <c r="M229" s="254"/>
      <c r="N229" s="254" t="s">
        <v>15802</v>
      </c>
      <c r="O229" s="254" t="s">
        <v>15803</v>
      </c>
      <c r="P229" s="253"/>
      <c r="Q229" s="255" t="s">
        <v>15458</v>
      </c>
      <c r="R229" s="250" t="str">
        <f ca="1">IF(ISERROR($V229),"",OFFSET('Smelter Look-up'!$C$4,$V229-4,0)&amp;"")</f>
        <v>Rui Da Hung</v>
      </c>
      <c r="S229" s="264" t="str">
        <f t="shared" ca="1" si="10"/>
        <v>TW</v>
      </c>
      <c r="T229" s="264" t="str">
        <f ca="1">IF(B229="","",IF(ISERROR(MATCH($J229,SorP!$B$1:$B$6230,0)),"",INDIRECT("'SorP'!$A$"&amp;MATCH($J229,SorP!$B$1:$B$6230,0))))</f>
        <v/>
      </c>
      <c r="U229" s="299"/>
      <c r="V229" s="300">
        <f>IF(C229="",NA(),MATCH($B229&amp;$C229,'Smelter Look-up'!$J:$J,0))</f>
        <v>473</v>
      </c>
      <c r="W229" s="301"/>
      <c r="X229" s="301">
        <f t="shared" si="11"/>
        <v>0</v>
      </c>
      <c r="Y229" s="301"/>
      <c r="Z229" s="301"/>
      <c r="AB229" s="303" t="str">
        <f t="shared" si="12"/>
        <v>TinRui Da Hung</v>
      </c>
    </row>
    <row r="230" spans="1:28" s="302" customFormat="1" ht="204">
      <c r="A230" s="249"/>
      <c r="B230" s="250" t="s">
        <v>1655</v>
      </c>
      <c r="C230" s="256" t="s">
        <v>3305</v>
      </c>
      <c r="D230" s="250" t="s">
        <v>3305</v>
      </c>
      <c r="E230" s="250" t="s">
        <v>1627</v>
      </c>
      <c r="F230" s="250" t="str">
        <f ca="1">IF(ISERROR($V230),"",OFFSET('Smelter Look-up'!$E$4,$V230-4,0))</f>
        <v>CID001493</v>
      </c>
      <c r="G230" s="250" t="str">
        <f ca="1">IF(C230=$X$4,"Enter smelter details", IF(ISERROR($V230),"",OFFSET('Smelter Look-up'!$F$4,$V230-4,0)))</f>
        <v>CFSI</v>
      </c>
      <c r="H230" s="251">
        <f ca="1">IF(ISERROR($V230),"",OFFSET('Smelter Look-up'!$G$4,$V230-4,0))</f>
        <v>0</v>
      </c>
      <c r="I230" s="252" t="s">
        <v>3673</v>
      </c>
      <c r="J230" s="252" t="s">
        <v>15092</v>
      </c>
      <c r="K230" s="254"/>
      <c r="L230" s="254"/>
      <c r="M230" s="254"/>
      <c r="N230" s="254" t="s">
        <v>15804</v>
      </c>
      <c r="O230" s="254" t="s">
        <v>15805</v>
      </c>
      <c r="P230" s="253"/>
      <c r="Q230" s="255" t="s">
        <v>15458</v>
      </c>
      <c r="R230" s="250" t="str">
        <f ca="1">IF(ISERROR($V230),"",OFFSET('Smelter Look-up'!$C$4,$V230-4,0)&amp;"")</f>
        <v>PT Tommy Utama</v>
      </c>
      <c r="S230" s="264" t="str">
        <f t="shared" ca="1" si="10"/>
        <v>ID</v>
      </c>
      <c r="T230" s="264" t="str">
        <f ca="1">IF(B230="","",IF(ISERROR(MATCH($J230,SorP!$B$1:$B$6230,0)),"",INDIRECT("'SorP'!$A$"&amp;MATCH($J230,SorP!$B$1:$B$6230,0))))</f>
        <v>ID-BB</v>
      </c>
      <c r="U230" s="299"/>
      <c r="V230" s="300">
        <f>IF(C230="",NA(),MATCH($B230&amp;$C230,'Smelter Look-up'!$J:$J,0))</f>
        <v>469</v>
      </c>
      <c r="W230" s="301"/>
      <c r="X230" s="301">
        <f t="shared" si="11"/>
        <v>0</v>
      </c>
      <c r="Y230" s="301"/>
      <c r="Z230" s="301"/>
      <c r="AB230" s="303" t="str">
        <f t="shared" si="12"/>
        <v>TinPT Tommy Utama</v>
      </c>
    </row>
    <row r="231" spans="1:28" s="302" customFormat="1" ht="318.75">
      <c r="A231" s="249"/>
      <c r="B231" s="250" t="s">
        <v>1655</v>
      </c>
      <c r="C231" s="256" t="s">
        <v>816</v>
      </c>
      <c r="D231" s="250" t="s">
        <v>816</v>
      </c>
      <c r="E231" s="250" t="s">
        <v>1627</v>
      </c>
      <c r="F231" s="250" t="str">
        <f ca="1">IF(ISERROR($V231),"",OFFSET('Smelter Look-up'!$E$4,$V231-4,0))</f>
        <v>CID001490</v>
      </c>
      <c r="G231" s="250" t="str">
        <f ca="1">IF(C231=$X$4,"Enter smelter details", IF(ISERROR($V231),"",OFFSET('Smelter Look-up'!$F$4,$V231-4,0)))</f>
        <v>CFSI</v>
      </c>
      <c r="H231" s="251">
        <f ca="1">IF(ISERROR($V231),"",OFFSET('Smelter Look-up'!$G$4,$V231-4,0))</f>
        <v>0</v>
      </c>
      <c r="I231" s="252" t="s">
        <v>2545</v>
      </c>
      <c r="J231" s="252" t="s">
        <v>15092</v>
      </c>
      <c r="K231" s="254"/>
      <c r="L231" s="254"/>
      <c r="M231" s="254"/>
      <c r="N231" s="254" t="s">
        <v>15806</v>
      </c>
      <c r="O231" s="254" t="s">
        <v>15807</v>
      </c>
      <c r="P231" s="253"/>
      <c r="Q231" s="255" t="s">
        <v>15458</v>
      </c>
      <c r="R231" s="250" t="str">
        <f ca="1">IF(ISERROR($V231),"",OFFSET('Smelter Look-up'!$C$4,$V231-4,0)&amp;"")</f>
        <v>PT Tinindo Inter Nusa</v>
      </c>
      <c r="S231" s="264" t="str">
        <f t="shared" ca="1" si="10"/>
        <v>ID</v>
      </c>
      <c r="T231" s="264" t="str">
        <f ca="1">IF(B231="","",IF(ISERROR(MATCH($J231,SorP!$B$1:$B$6230,0)),"",INDIRECT("'SorP'!$A$"&amp;MATCH($J231,SorP!$B$1:$B$6230,0))))</f>
        <v>ID-BB</v>
      </c>
      <c r="U231" s="299"/>
      <c r="V231" s="300">
        <f>IF(C231="",NA(),MATCH($B231&amp;$C231,'Smelter Look-up'!$J:$J,0))</f>
        <v>468</v>
      </c>
      <c r="W231" s="301"/>
      <c r="X231" s="301">
        <f t="shared" si="11"/>
        <v>0</v>
      </c>
      <c r="Y231" s="301"/>
      <c r="Z231" s="301"/>
      <c r="AB231" s="303" t="str">
        <f t="shared" si="12"/>
        <v>TinPT Tinindo Inter Nusa</v>
      </c>
    </row>
    <row r="232" spans="1:28" s="302" customFormat="1" ht="409.5">
      <c r="A232" s="249"/>
      <c r="B232" s="250" t="s">
        <v>1655</v>
      </c>
      <c r="C232" s="256" t="s">
        <v>3247</v>
      </c>
      <c r="D232" s="250" t="s">
        <v>3247</v>
      </c>
      <c r="E232" s="250" t="s">
        <v>1627</v>
      </c>
      <c r="F232" s="250" t="str">
        <f ca="1">IF(ISERROR($V232),"",OFFSET('Smelter Look-up'!$E$4,$V232-4,0))</f>
        <v>CID001482</v>
      </c>
      <c r="G232" s="250" t="str">
        <f ca="1">IF(C232=$X$4,"Enter smelter details", IF(ISERROR($V232),"",OFFSET('Smelter Look-up'!$F$4,$V232-4,0)))</f>
        <v>CFSI</v>
      </c>
      <c r="H232" s="251">
        <f ca="1">IF(ISERROR($V232),"",OFFSET('Smelter Look-up'!$G$4,$V232-4,0))</f>
        <v>0</v>
      </c>
      <c r="I232" s="252" t="s">
        <v>2579</v>
      </c>
      <c r="J232" s="252" t="s">
        <v>15092</v>
      </c>
      <c r="K232" s="254"/>
      <c r="L232" s="254"/>
      <c r="M232" s="254"/>
      <c r="N232" s="254" t="s">
        <v>15808</v>
      </c>
      <c r="O232" s="254" t="s">
        <v>15809</v>
      </c>
      <c r="P232" s="253"/>
      <c r="Q232" s="255" t="s">
        <v>15458</v>
      </c>
      <c r="R232" s="250" t="str">
        <f ca="1">IF(ISERROR($V232),"",OFFSET('Smelter Look-up'!$C$4,$V232-4,0)&amp;"")</f>
        <v>PT Timah (Persero) Tbk Mentok</v>
      </c>
      <c r="S232" s="264" t="str">
        <f t="shared" ca="1" si="10"/>
        <v>ID</v>
      </c>
      <c r="T232" s="264" t="str">
        <f ca="1">IF(B232="","",IF(ISERROR(MATCH($J232,SorP!$B$1:$B$6230,0)),"",INDIRECT("'SorP'!$A$"&amp;MATCH($J232,SorP!$B$1:$B$6230,0))))</f>
        <v>ID-BB</v>
      </c>
      <c r="U232" s="299"/>
      <c r="V232" s="300">
        <f>IF(C232="",NA(),MATCH($B232&amp;$C232,'Smelter Look-up'!$J:$J,0))</f>
        <v>467</v>
      </c>
      <c r="W232" s="301"/>
      <c r="X232" s="301">
        <f t="shared" si="11"/>
        <v>0</v>
      </c>
      <c r="Y232" s="301"/>
      <c r="Z232" s="301"/>
      <c r="AB232" s="303" t="str">
        <f t="shared" si="12"/>
        <v>TinPT Timah (Persero) Tbk Mentok</v>
      </c>
    </row>
    <row r="233" spans="1:28" s="302" customFormat="1" ht="395.25">
      <c r="A233" s="249"/>
      <c r="B233" s="250" t="s">
        <v>1655</v>
      </c>
      <c r="C233" s="256" t="s">
        <v>2576</v>
      </c>
      <c r="D233" s="250" t="s">
        <v>2576</v>
      </c>
      <c r="E233" s="250" t="s">
        <v>1627</v>
      </c>
      <c r="F233" s="250" t="str">
        <f ca="1">IF(ISERROR($V233),"",OFFSET('Smelter Look-up'!$E$4,$V233-4,0))</f>
        <v>CID001477</v>
      </c>
      <c r="G233" s="250" t="str">
        <f ca="1">IF(C233=$X$4,"Enter smelter details", IF(ISERROR($V233),"",OFFSET('Smelter Look-up'!$F$4,$V233-4,0)))</f>
        <v>CFSI</v>
      </c>
      <c r="H233" s="251">
        <f ca="1">IF(ISERROR($V233),"",OFFSET('Smelter Look-up'!$G$4,$V233-4,0))</f>
        <v>0</v>
      </c>
      <c r="I233" s="252" t="s">
        <v>2577</v>
      </c>
      <c r="J233" s="252" t="s">
        <v>7641</v>
      </c>
      <c r="K233" s="254"/>
      <c r="L233" s="254"/>
      <c r="M233" s="254"/>
      <c r="N233" s="254" t="s">
        <v>15810</v>
      </c>
      <c r="O233" s="254" t="s">
        <v>15811</v>
      </c>
      <c r="P233" s="253"/>
      <c r="Q233" s="255" t="s">
        <v>15458</v>
      </c>
      <c r="R233" s="250" t="str">
        <f ca="1">IF(ISERROR($V233),"",OFFSET('Smelter Look-up'!$C$4,$V233-4,0)&amp;"")</f>
        <v>PT Timah (Persero) Tbk Kundur</v>
      </c>
      <c r="S233" s="264" t="str">
        <f t="shared" ca="1" si="10"/>
        <v>ID</v>
      </c>
      <c r="T233" s="264" t="str">
        <f ca="1">IF(B233="","",IF(ISERROR(MATCH($J233,SorP!$B$1:$B$6230,0)),"",INDIRECT("'SorP'!$A$"&amp;MATCH($J233,SorP!$B$1:$B$6230,0))))</f>
        <v>ID-RI</v>
      </c>
      <c r="U233" s="299"/>
      <c r="V233" s="300">
        <f>IF(C233="",NA(),MATCH($B233&amp;$C233,'Smelter Look-up'!$J:$J,0))</f>
        <v>466</v>
      </c>
      <c r="W233" s="301"/>
      <c r="X233" s="301">
        <f t="shared" si="11"/>
        <v>0</v>
      </c>
      <c r="Y233" s="301"/>
      <c r="Z233" s="301"/>
      <c r="AB233" s="303" t="str">
        <f t="shared" si="12"/>
        <v>TinPT Timah (Persero) Tbk Kundur</v>
      </c>
    </row>
    <row r="234" spans="1:28" s="302" customFormat="1" ht="255">
      <c r="A234" s="249"/>
      <c r="B234" s="250" t="s">
        <v>1655</v>
      </c>
      <c r="C234" s="256" t="s">
        <v>1968</v>
      </c>
      <c r="D234" s="250" t="s">
        <v>1968</v>
      </c>
      <c r="E234" s="250" t="s">
        <v>1627</v>
      </c>
      <c r="F234" s="250" t="str">
        <f ca="1">IF(ISERROR($V234),"",OFFSET('Smelter Look-up'!$E$4,$V234-4,0))</f>
        <v>CID001471</v>
      </c>
      <c r="G234" s="250" t="str">
        <f ca="1">IF(C234=$X$4,"Enter smelter details", IF(ISERROR($V234),"",OFFSET('Smelter Look-up'!$F$4,$V234-4,0)))</f>
        <v>CFSI</v>
      </c>
      <c r="H234" s="251">
        <f ca="1">IF(ISERROR($V234),"",OFFSET('Smelter Look-up'!$G$4,$V234-4,0))</f>
        <v>0</v>
      </c>
      <c r="I234" s="252" t="s">
        <v>2545</v>
      </c>
      <c r="J234" s="252" t="s">
        <v>15092</v>
      </c>
      <c r="K234" s="254"/>
      <c r="L234" s="254"/>
      <c r="M234" s="254"/>
      <c r="N234" s="254" t="s">
        <v>15812</v>
      </c>
      <c r="O234" s="254" t="s">
        <v>15813</v>
      </c>
      <c r="P234" s="253"/>
      <c r="Q234" s="255" t="s">
        <v>15458</v>
      </c>
      <c r="R234" s="250" t="str">
        <f ca="1">IF(ISERROR($V234),"",OFFSET('Smelter Look-up'!$C$4,$V234-4,0)&amp;"")</f>
        <v>PT Sumber Jaya Indah</v>
      </c>
      <c r="S234" s="264" t="str">
        <f t="shared" ca="1" si="10"/>
        <v>ID</v>
      </c>
      <c r="T234" s="264" t="str">
        <f ca="1">IF(B234="","",IF(ISERROR(MATCH($J234,SorP!$B$1:$B$6230,0)),"",INDIRECT("'SorP'!$A$"&amp;MATCH($J234,SorP!$B$1:$B$6230,0))))</f>
        <v>ID-BB</v>
      </c>
      <c r="U234" s="299"/>
      <c r="V234" s="300">
        <f>IF(C234="",NA(),MATCH($B234&amp;$C234,'Smelter Look-up'!$J:$J,0))</f>
        <v>464</v>
      </c>
      <c r="W234" s="301"/>
      <c r="X234" s="301">
        <f t="shared" si="11"/>
        <v>0</v>
      </c>
      <c r="Y234" s="301"/>
      <c r="Z234" s="301"/>
      <c r="AB234" s="303" t="str">
        <f t="shared" si="12"/>
        <v>TinPT Sumber Jaya Indah</v>
      </c>
    </row>
    <row r="235" spans="1:28" s="302" customFormat="1" ht="408">
      <c r="A235" s="249"/>
      <c r="B235" s="250" t="s">
        <v>1655</v>
      </c>
      <c r="C235" s="256" t="s">
        <v>1696</v>
      </c>
      <c r="D235" s="250" t="s">
        <v>1696</v>
      </c>
      <c r="E235" s="250" t="s">
        <v>1627</v>
      </c>
      <c r="F235" s="250" t="str">
        <f ca="1">IF(ISERROR($V235),"",OFFSET('Smelter Look-up'!$E$4,$V235-4,0))</f>
        <v>CID001468</v>
      </c>
      <c r="G235" s="250" t="str">
        <f ca="1">IF(C235=$X$4,"Enter smelter details", IF(ISERROR($V235),"",OFFSET('Smelter Look-up'!$F$4,$V235-4,0)))</f>
        <v>CFSI</v>
      </c>
      <c r="H235" s="251">
        <f ca="1">IF(ISERROR($V235),"",OFFSET('Smelter Look-up'!$G$4,$V235-4,0))</f>
        <v>0</v>
      </c>
      <c r="I235" s="252" t="s">
        <v>2545</v>
      </c>
      <c r="J235" s="252" t="s">
        <v>15092</v>
      </c>
      <c r="K235" s="254"/>
      <c r="L235" s="254"/>
      <c r="M235" s="254"/>
      <c r="N235" s="254" t="s">
        <v>15814</v>
      </c>
      <c r="O235" s="254" t="s">
        <v>15815</v>
      </c>
      <c r="P235" s="253"/>
      <c r="Q235" s="255" t="s">
        <v>15458</v>
      </c>
      <c r="R235" s="250" t="str">
        <f ca="1">IF(ISERROR($V235),"",OFFSET('Smelter Look-up'!$C$4,$V235-4,0)&amp;"")</f>
        <v>PT Stanindo Inti Perkasa</v>
      </c>
      <c r="S235" s="264" t="str">
        <f t="shared" ca="1" si="10"/>
        <v>ID</v>
      </c>
      <c r="T235" s="264" t="str">
        <f ca="1">IF(B235="","",IF(ISERROR(MATCH($J235,SorP!$B$1:$B$6230,0)),"",INDIRECT("'SorP'!$A$"&amp;MATCH($J235,SorP!$B$1:$B$6230,0))))</f>
        <v>ID-BB</v>
      </c>
      <c r="U235" s="299"/>
      <c r="V235" s="300">
        <f>IF(C235="",NA(),MATCH($B235&amp;$C235,'Smelter Look-up'!$J:$J,0))</f>
        <v>462</v>
      </c>
      <c r="W235" s="301"/>
      <c r="X235" s="301">
        <f t="shared" si="11"/>
        <v>0</v>
      </c>
      <c r="Y235" s="301"/>
      <c r="Z235" s="301"/>
      <c r="AB235" s="303" t="str">
        <f t="shared" si="12"/>
        <v>TinPT Stanindo Inti Perkasa</v>
      </c>
    </row>
    <row r="236" spans="1:28" s="302" customFormat="1" ht="242.25">
      <c r="A236" s="249"/>
      <c r="B236" s="250" t="s">
        <v>1655</v>
      </c>
      <c r="C236" s="256" t="s">
        <v>1011</v>
      </c>
      <c r="D236" s="250" t="s">
        <v>1011</v>
      </c>
      <c r="E236" s="250" t="s">
        <v>1627</v>
      </c>
      <c r="F236" s="250" t="str">
        <f ca="1">IF(ISERROR($V236),"",OFFSET('Smelter Look-up'!$E$4,$V236-4,0))</f>
        <v>CID001463</v>
      </c>
      <c r="G236" s="250" t="str">
        <f ca="1">IF(C236=$X$4,"Enter smelter details", IF(ISERROR($V236),"",OFFSET('Smelter Look-up'!$F$4,$V236-4,0)))</f>
        <v>CFSI</v>
      </c>
      <c r="H236" s="251">
        <f ca="1">IF(ISERROR($V236),"",OFFSET('Smelter Look-up'!$G$4,$V236-4,0))</f>
        <v>0</v>
      </c>
      <c r="I236" s="252" t="s">
        <v>2545</v>
      </c>
      <c r="J236" s="252" t="s">
        <v>15092</v>
      </c>
      <c r="K236" s="254"/>
      <c r="L236" s="254"/>
      <c r="M236" s="254"/>
      <c r="N236" s="254" t="s">
        <v>15816</v>
      </c>
      <c r="O236" s="254" t="s">
        <v>15817</v>
      </c>
      <c r="P236" s="253"/>
      <c r="Q236" s="255" t="s">
        <v>15458</v>
      </c>
      <c r="R236" s="250" t="str">
        <f ca="1">IF(ISERROR($V236),"",OFFSET('Smelter Look-up'!$C$4,$V236-4,0)&amp;"")</f>
        <v>PT Sariwiguna Binasentosa</v>
      </c>
      <c r="S236" s="264" t="str">
        <f t="shared" ca="1" si="10"/>
        <v>ID</v>
      </c>
      <c r="T236" s="264" t="str">
        <f ca="1">IF(B236="","",IF(ISERROR(MATCH($J236,SorP!$B$1:$B$6230,0)),"",INDIRECT("'SorP'!$A$"&amp;MATCH($J236,SorP!$B$1:$B$6230,0))))</f>
        <v>ID-BB</v>
      </c>
      <c r="U236" s="299"/>
      <c r="V236" s="300">
        <f>IF(C236="",NA(),MATCH($B236&amp;$C236,'Smelter Look-up'!$J:$J,0))</f>
        <v>461</v>
      </c>
      <c r="W236" s="301"/>
      <c r="X236" s="301">
        <f t="shared" si="11"/>
        <v>0</v>
      </c>
      <c r="Y236" s="301"/>
      <c r="Z236" s="301"/>
      <c r="AB236" s="303" t="str">
        <f t="shared" si="12"/>
        <v>TinPT Sariwiguna Binasentosa</v>
      </c>
    </row>
    <row r="237" spans="1:28" s="302" customFormat="1" ht="318.75">
      <c r="A237" s="249"/>
      <c r="B237" s="250" t="s">
        <v>1655</v>
      </c>
      <c r="C237" s="256" t="s">
        <v>15818</v>
      </c>
      <c r="D237" s="250" t="s">
        <v>15818</v>
      </c>
      <c r="E237" s="250" t="s">
        <v>1627</v>
      </c>
      <c r="F237" s="250" t="str">
        <f ca="1">IF(ISERROR($V237),"",OFFSET('Smelter Look-up'!$E$4,$V237-4,0))</f>
        <v>CID001460</v>
      </c>
      <c r="G237" s="250" t="str">
        <f ca="1">IF(C237=$X$4,"Enter smelter details", IF(ISERROR($V237),"",OFFSET('Smelter Look-up'!$F$4,$V237-4,0)))</f>
        <v>CFSI</v>
      </c>
      <c r="H237" s="251">
        <f ca="1">IF(ISERROR($V237),"",OFFSET('Smelter Look-up'!$G$4,$V237-4,0))</f>
        <v>0</v>
      </c>
      <c r="I237" s="252" t="s">
        <v>2543</v>
      </c>
      <c r="J237" s="252" t="s">
        <v>15092</v>
      </c>
      <c r="K237" s="254"/>
      <c r="L237" s="254"/>
      <c r="M237" s="254"/>
      <c r="N237" s="254" t="s">
        <v>15819</v>
      </c>
      <c r="O237" s="254" t="s">
        <v>15820</v>
      </c>
      <c r="P237" s="253"/>
      <c r="Q237" s="255" t="s">
        <v>15458</v>
      </c>
      <c r="R237" s="250" t="str">
        <f ca="1">IF(ISERROR($V237),"",OFFSET('Smelter Look-up'!$C$4,$V237-4,0)&amp;"")</f>
        <v>PT Refined Bangka Tin</v>
      </c>
      <c r="S237" s="264" t="str">
        <f t="shared" ca="1" si="10"/>
        <v>ID</v>
      </c>
      <c r="T237" s="264" t="str">
        <f ca="1">IF(B237="","",IF(ISERROR(MATCH($J237,SorP!$B$1:$B$6230,0)),"",INDIRECT("'SorP'!$A$"&amp;MATCH($J237,SorP!$B$1:$B$6230,0))))</f>
        <v>ID-BB</v>
      </c>
      <c r="U237" s="299"/>
      <c r="V237" s="300">
        <f>IF(C237="",NA(),MATCH($B237&amp;$C237,'Smelter Look-up'!$J:$J,0))</f>
        <v>460</v>
      </c>
      <c r="W237" s="301"/>
      <c r="X237" s="301">
        <f t="shared" si="11"/>
        <v>0</v>
      </c>
      <c r="Y237" s="301"/>
      <c r="Z237" s="301"/>
      <c r="AB237" s="303" t="str">
        <f t="shared" si="12"/>
        <v>TinPT REFINED BANGKA TIN</v>
      </c>
    </row>
    <row r="238" spans="1:28" s="302" customFormat="1" ht="293.25">
      <c r="A238" s="249"/>
      <c r="B238" s="250" t="s">
        <v>1655</v>
      </c>
      <c r="C238" s="256" t="s">
        <v>1192</v>
      </c>
      <c r="D238" s="250" t="s">
        <v>1192</v>
      </c>
      <c r="E238" s="250" t="s">
        <v>1627</v>
      </c>
      <c r="F238" s="250" t="str">
        <f ca="1">IF(ISERROR($V238),"",OFFSET('Smelter Look-up'!$E$4,$V238-4,0))</f>
        <v>CID001458</v>
      </c>
      <c r="G238" s="250" t="str">
        <f ca="1">IF(C238=$X$4,"Enter smelter details", IF(ISERROR($V238),"",OFFSET('Smelter Look-up'!$F$4,$V238-4,0)))</f>
        <v>CFSI</v>
      </c>
      <c r="H238" s="251">
        <f ca="1">IF(ISERROR($V238),"",OFFSET('Smelter Look-up'!$G$4,$V238-4,0))</f>
        <v>0</v>
      </c>
      <c r="I238" s="252" t="s">
        <v>2545</v>
      </c>
      <c r="J238" s="252" t="s">
        <v>15092</v>
      </c>
      <c r="K238" s="254"/>
      <c r="L238" s="254"/>
      <c r="M238" s="254"/>
      <c r="N238" s="254" t="s">
        <v>15821</v>
      </c>
      <c r="O238" s="254" t="s">
        <v>15822</v>
      </c>
      <c r="P238" s="253"/>
      <c r="Q238" s="255" t="s">
        <v>15458</v>
      </c>
      <c r="R238" s="250" t="str">
        <f ca="1">IF(ISERROR($V238),"",OFFSET('Smelter Look-up'!$C$4,$V238-4,0)&amp;"")</f>
        <v>PT Prima Timah Utama</v>
      </c>
      <c r="S238" s="264" t="str">
        <f t="shared" ca="1" si="10"/>
        <v>ID</v>
      </c>
      <c r="T238" s="264" t="str">
        <f ca="1">IF(B238="","",IF(ISERROR(MATCH($J238,SorP!$B$1:$B$6230,0)),"",INDIRECT("'SorP'!$A$"&amp;MATCH($J238,SorP!$B$1:$B$6230,0))))</f>
        <v>ID-BB</v>
      </c>
      <c r="U238" s="299"/>
      <c r="V238" s="300">
        <f>IF(C238="",NA(),MATCH($B238&amp;$C238,'Smelter Look-up'!$J:$J,0))</f>
        <v>459</v>
      </c>
      <c r="W238" s="301"/>
      <c r="X238" s="301">
        <f t="shared" si="11"/>
        <v>0</v>
      </c>
      <c r="Y238" s="301"/>
      <c r="Z238" s="301"/>
      <c r="AB238" s="303" t="str">
        <f t="shared" si="12"/>
        <v>TinPT Prima Timah Utama</v>
      </c>
    </row>
    <row r="239" spans="1:28" s="302" customFormat="1" ht="306">
      <c r="A239" s="249"/>
      <c r="B239" s="250" t="s">
        <v>1655</v>
      </c>
      <c r="C239" s="256" t="s">
        <v>1966</v>
      </c>
      <c r="D239" s="250" t="s">
        <v>1966</v>
      </c>
      <c r="E239" s="250" t="s">
        <v>1627</v>
      </c>
      <c r="F239" s="250" t="str">
        <f ca="1">IF(ISERROR($V239),"",OFFSET('Smelter Look-up'!$E$4,$V239-4,0))</f>
        <v>CID001457</v>
      </c>
      <c r="G239" s="250" t="str">
        <f ca="1">IF(C239=$X$4,"Enter smelter details", IF(ISERROR($V239),"",OFFSET('Smelter Look-up'!$F$4,$V239-4,0)))</f>
        <v>CFSI</v>
      </c>
      <c r="H239" s="251">
        <f ca="1">IF(ISERROR($V239),"",OFFSET('Smelter Look-up'!$G$4,$V239-4,0))</f>
        <v>0</v>
      </c>
      <c r="I239" s="252" t="s">
        <v>2543</v>
      </c>
      <c r="J239" s="252" t="s">
        <v>15092</v>
      </c>
      <c r="K239" s="254"/>
      <c r="L239" s="254"/>
      <c r="M239" s="254"/>
      <c r="N239" s="254" t="s">
        <v>15823</v>
      </c>
      <c r="O239" s="254" t="s">
        <v>15824</v>
      </c>
      <c r="P239" s="253"/>
      <c r="Q239" s="255" t="s">
        <v>15458</v>
      </c>
      <c r="R239" s="250" t="str">
        <f ca="1">IF(ISERROR($V239),"",OFFSET('Smelter Look-up'!$C$4,$V239-4,0)&amp;"")</f>
        <v>PT Panca Mega Persada</v>
      </c>
      <c r="S239" s="264" t="str">
        <f t="shared" ca="1" si="10"/>
        <v>ID</v>
      </c>
      <c r="T239" s="264" t="str">
        <f ca="1">IF(B239="","",IF(ISERROR(MATCH($J239,SorP!$B$1:$B$6230,0)),"",INDIRECT("'SorP'!$A$"&amp;MATCH($J239,SorP!$B$1:$B$6230,0))))</f>
        <v>ID-BB</v>
      </c>
      <c r="U239" s="299"/>
      <c r="V239" s="300">
        <f>IF(C239="",NA(),MATCH($B239&amp;$C239,'Smelter Look-up'!$J:$J,0))</f>
        <v>458</v>
      </c>
      <c r="W239" s="301"/>
      <c r="X239" s="301">
        <f t="shared" si="11"/>
        <v>0</v>
      </c>
      <c r="Y239" s="301"/>
      <c r="Z239" s="301"/>
      <c r="AB239" s="303" t="str">
        <f t="shared" si="12"/>
        <v>TinPT Panca Mega Persada</v>
      </c>
    </row>
    <row r="240" spans="1:28" s="302" customFormat="1" ht="306">
      <c r="A240" s="249"/>
      <c r="B240" s="250" t="s">
        <v>1655</v>
      </c>
      <c r="C240" s="256" t="s">
        <v>1010</v>
      </c>
      <c r="D240" s="250" t="s">
        <v>1010</v>
      </c>
      <c r="E240" s="250" t="s">
        <v>1627</v>
      </c>
      <c r="F240" s="250" t="str">
        <f ca="1">IF(ISERROR($V240),"",OFFSET('Smelter Look-up'!$E$4,$V240-4,0))</f>
        <v>CID001453</v>
      </c>
      <c r="G240" s="250" t="str">
        <f ca="1">IF(C240=$X$4,"Enter smelter details", IF(ISERROR($V240),"",OFFSET('Smelter Look-up'!$F$4,$V240-4,0)))</f>
        <v>CFSI</v>
      </c>
      <c r="H240" s="251">
        <f ca="1">IF(ISERROR($V240),"",OFFSET('Smelter Look-up'!$G$4,$V240-4,0))</f>
        <v>0</v>
      </c>
      <c r="I240" s="252" t="s">
        <v>2543</v>
      </c>
      <c r="J240" s="252" t="s">
        <v>15092</v>
      </c>
      <c r="K240" s="254"/>
      <c r="L240" s="254"/>
      <c r="M240" s="254"/>
      <c r="N240" s="254" t="s">
        <v>15825</v>
      </c>
      <c r="O240" s="254" t="s">
        <v>15826</v>
      </c>
      <c r="P240" s="253"/>
      <c r="Q240" s="255" t="s">
        <v>15458</v>
      </c>
      <c r="R240" s="250" t="str">
        <f ca="1">IF(ISERROR($V240),"",OFFSET('Smelter Look-up'!$C$4,$V240-4,0)&amp;"")</f>
        <v>PT Mitra Stania Prima</v>
      </c>
      <c r="S240" s="264" t="str">
        <f t="shared" ca="1" si="10"/>
        <v>ID</v>
      </c>
      <c r="T240" s="264" t="str">
        <f ca="1">IF(B240="","",IF(ISERROR(MATCH($J240,SorP!$B$1:$B$6230,0)),"",INDIRECT("'SorP'!$A$"&amp;MATCH($J240,SorP!$B$1:$B$6230,0))))</f>
        <v>ID-BB</v>
      </c>
      <c r="U240" s="299"/>
      <c r="V240" s="300">
        <f>IF(C240="",NA(),MATCH($B240&amp;$C240,'Smelter Look-up'!$J:$J,0))</f>
        <v>456</v>
      </c>
      <c r="W240" s="301"/>
      <c r="X240" s="301">
        <f t="shared" si="11"/>
        <v>0</v>
      </c>
      <c r="Y240" s="301"/>
      <c r="Z240" s="301"/>
      <c r="AB240" s="303" t="str">
        <f t="shared" si="12"/>
        <v>TinPT Mitra Stania Prima</v>
      </c>
    </row>
    <row r="241" spans="1:28" s="302" customFormat="1" ht="102">
      <c r="A241" s="249"/>
      <c r="B241" s="250" t="s">
        <v>1655</v>
      </c>
      <c r="C241" s="256" t="s">
        <v>991</v>
      </c>
      <c r="D241" s="250" t="s">
        <v>991</v>
      </c>
      <c r="E241" s="250" t="s">
        <v>1627</v>
      </c>
      <c r="F241" s="250" t="str">
        <f ca="1">IF(ISERROR($V241),"",OFFSET('Smelter Look-up'!$E$4,$V241-4,0))</f>
        <v>CID001448</v>
      </c>
      <c r="G241" s="250" t="str">
        <f ca="1">IF(C241=$X$4,"Enter smelter details", IF(ISERROR($V241),"",OFFSET('Smelter Look-up'!$F$4,$V241-4,0)))</f>
        <v>CFSI</v>
      </c>
      <c r="H241" s="251">
        <f ca="1">IF(ISERROR($V241),"",OFFSET('Smelter Look-up'!$G$4,$V241-4,0))</f>
        <v>0</v>
      </c>
      <c r="I241" s="252" t="s">
        <v>2574</v>
      </c>
      <c r="J241" s="252" t="s">
        <v>2573</v>
      </c>
      <c r="K241" s="254"/>
      <c r="L241" s="254"/>
      <c r="M241" s="254"/>
      <c r="N241" s="254" t="s">
        <v>15472</v>
      </c>
      <c r="O241" s="254" t="s">
        <v>15827</v>
      </c>
      <c r="P241" s="253"/>
      <c r="Q241" s="255" t="s">
        <v>15458</v>
      </c>
      <c r="R241" s="250" t="str">
        <f ca="1">IF(ISERROR($V241),"",OFFSET('Smelter Look-up'!$C$4,$V241-4,0)&amp;"")</f>
        <v>PT Karimun Mining</v>
      </c>
      <c r="S241" s="264" t="str">
        <f t="shared" ca="1" si="10"/>
        <v>ID</v>
      </c>
      <c r="T241" s="264" t="str">
        <f ca="1">IF(B241="","",IF(ISERROR(MATCH($J241,SorP!$B$1:$B$6230,0)),"",INDIRECT("'SorP'!$A$"&amp;MATCH($J241,SorP!$B$1:$B$6230,0))))</f>
        <v>ID-KR</v>
      </c>
      <c r="U241" s="299"/>
      <c r="V241" s="300">
        <f>IF(C241="",NA(),MATCH($B241&amp;$C241,'Smelter Look-up'!$J:$J,0))</f>
        <v>452</v>
      </c>
      <c r="W241" s="301"/>
      <c r="X241" s="301">
        <f t="shared" si="11"/>
        <v>0</v>
      </c>
      <c r="Y241" s="301"/>
      <c r="Z241" s="301"/>
      <c r="AB241" s="303" t="str">
        <f t="shared" si="12"/>
        <v>TinPT Karimun Mining</v>
      </c>
    </row>
    <row r="242" spans="1:28" s="302" customFormat="1" ht="229.5">
      <c r="A242" s="249"/>
      <c r="B242" s="250" t="s">
        <v>1655</v>
      </c>
      <c r="C242" s="256" t="s">
        <v>1009</v>
      </c>
      <c r="D242" s="250" t="s">
        <v>1009</v>
      </c>
      <c r="E242" s="250" t="s">
        <v>1627</v>
      </c>
      <c r="F242" s="250" t="str">
        <f ca="1">IF(ISERROR($V242),"",OFFSET('Smelter Look-up'!$E$4,$V242-4,0))</f>
        <v>CID001438</v>
      </c>
      <c r="G242" s="250" t="str">
        <f ca="1">IF(C242=$X$4,"Enter smelter details", IF(ISERROR($V242),"",OFFSET('Smelter Look-up'!$F$4,$V242-4,0)))</f>
        <v>CFSI</v>
      </c>
      <c r="H242" s="251">
        <f ca="1">IF(ISERROR($V242),"",OFFSET('Smelter Look-up'!$G$4,$V242-4,0))</f>
        <v>0</v>
      </c>
      <c r="I242" s="252" t="s">
        <v>2574</v>
      </c>
      <c r="J242" s="252" t="s">
        <v>2573</v>
      </c>
      <c r="K242" s="254"/>
      <c r="L242" s="254"/>
      <c r="M242" s="254"/>
      <c r="N242" s="254" t="s">
        <v>15828</v>
      </c>
      <c r="O242" s="254" t="s">
        <v>15829</v>
      </c>
      <c r="P242" s="253"/>
      <c r="Q242" s="255" t="s">
        <v>15458</v>
      </c>
      <c r="R242" s="250" t="str">
        <f ca="1">IF(ISERROR($V242),"",OFFSET('Smelter Look-up'!$C$4,$V242-4,0)&amp;"")</f>
        <v>PT Eunindo Usaha Mandiri</v>
      </c>
      <c r="S242" s="264" t="str">
        <f t="shared" ca="1" si="10"/>
        <v>ID</v>
      </c>
      <c r="T242" s="264" t="str">
        <f ca="1">IF(B242="","",IF(ISERROR(MATCH($J242,SorP!$B$1:$B$6230,0)),"",INDIRECT("'SorP'!$A$"&amp;MATCH($J242,SorP!$B$1:$B$6230,0))))</f>
        <v>ID-KR</v>
      </c>
      <c r="U242" s="299"/>
      <c r="V242" s="300">
        <f>IF(C242="",NA(),MATCH($B242&amp;$C242,'Smelter Look-up'!$J:$J,0))</f>
        <v>448</v>
      </c>
      <c r="W242" s="301"/>
      <c r="X242" s="301">
        <f t="shared" si="11"/>
        <v>0</v>
      </c>
      <c r="Y242" s="301"/>
      <c r="Z242" s="301"/>
      <c r="AB242" s="303" t="str">
        <f t="shared" si="12"/>
        <v>TinPT Eunindo Usaha Mandiri</v>
      </c>
    </row>
    <row r="243" spans="1:28" s="302" customFormat="1" ht="331.5">
      <c r="A243" s="249"/>
      <c r="B243" s="250" t="s">
        <v>1655</v>
      </c>
      <c r="C243" s="256" t="s">
        <v>990</v>
      </c>
      <c r="D243" s="250" t="s">
        <v>990</v>
      </c>
      <c r="E243" s="250" t="s">
        <v>1627</v>
      </c>
      <c r="F243" s="250" t="str">
        <f ca="1">IF(ISERROR($V243),"",OFFSET('Smelter Look-up'!$E$4,$V243-4,0))</f>
        <v>CID001434</v>
      </c>
      <c r="G243" s="250" t="str">
        <f ca="1">IF(C243=$X$4,"Enter smelter details", IF(ISERROR($V243),"",OFFSET('Smelter Look-up'!$F$4,$V243-4,0)))</f>
        <v>CFSI</v>
      </c>
      <c r="H243" s="251">
        <f ca="1">IF(ISERROR($V243),"",OFFSET('Smelter Look-up'!$G$4,$V243-4,0))</f>
        <v>0</v>
      </c>
      <c r="I243" s="252" t="s">
        <v>2545</v>
      </c>
      <c r="J243" s="252" t="s">
        <v>15092</v>
      </c>
      <c r="K243" s="254"/>
      <c r="L243" s="254"/>
      <c r="M243" s="254"/>
      <c r="N243" s="254" t="s">
        <v>15830</v>
      </c>
      <c r="O243" s="254" t="s">
        <v>15831</v>
      </c>
      <c r="P243" s="253"/>
      <c r="Q243" s="255" t="s">
        <v>15458</v>
      </c>
      <c r="R243" s="250" t="str">
        <f ca="1">IF(ISERROR($V243),"",OFFSET('Smelter Look-up'!$C$4,$V243-4,0)&amp;"")</f>
        <v>PT DS Jaya Abadi</v>
      </c>
      <c r="S243" s="264" t="str">
        <f t="shared" ca="1" si="10"/>
        <v>ID</v>
      </c>
      <c r="T243" s="264" t="str">
        <f ca="1">IF(B243="","",IF(ISERROR(MATCH($J243,SorP!$B$1:$B$6230,0)),"",INDIRECT("'SorP'!$A$"&amp;MATCH($J243,SorP!$B$1:$B$6230,0))))</f>
        <v>ID-BB</v>
      </c>
      <c r="U243" s="299"/>
      <c r="V243" s="300">
        <f>IF(C243="",NA(),MATCH($B243&amp;$C243,'Smelter Look-up'!$J:$J,0))</f>
        <v>447</v>
      </c>
      <c r="W243" s="301"/>
      <c r="X243" s="301">
        <f t="shared" si="11"/>
        <v>0</v>
      </c>
      <c r="Y243" s="301"/>
      <c r="Z243" s="301"/>
      <c r="AB243" s="303" t="str">
        <f t="shared" si="12"/>
        <v>TinPT DS Jaya Abadi</v>
      </c>
    </row>
    <row r="244" spans="1:28" s="302" customFormat="1" ht="409.5">
      <c r="A244" s="249"/>
      <c r="B244" s="250" t="s">
        <v>1655</v>
      </c>
      <c r="C244" s="256" t="s">
        <v>1008</v>
      </c>
      <c r="D244" s="250" t="s">
        <v>1008</v>
      </c>
      <c r="E244" s="250" t="s">
        <v>1627</v>
      </c>
      <c r="F244" s="250" t="str">
        <f ca="1">IF(ISERROR($V244),"",OFFSET('Smelter Look-up'!$E$4,$V244-4,0))</f>
        <v>CID001428</v>
      </c>
      <c r="G244" s="250" t="str">
        <f ca="1">IF(C244=$X$4,"Enter smelter details", IF(ISERROR($V244),"",OFFSET('Smelter Look-up'!$F$4,$V244-4,0)))</f>
        <v>CFSI</v>
      </c>
      <c r="H244" s="251">
        <f ca="1">IF(ISERROR($V244),"",OFFSET('Smelter Look-up'!$G$4,$V244-4,0))</f>
        <v>0</v>
      </c>
      <c r="I244" s="252" t="s">
        <v>2545</v>
      </c>
      <c r="J244" s="252" t="s">
        <v>15092</v>
      </c>
      <c r="K244" s="254"/>
      <c r="L244" s="254"/>
      <c r="M244" s="254"/>
      <c r="N244" s="254" t="s">
        <v>15832</v>
      </c>
      <c r="O244" s="254" t="s">
        <v>15833</v>
      </c>
      <c r="P244" s="253"/>
      <c r="Q244" s="255" t="s">
        <v>15458</v>
      </c>
      <c r="R244" s="250" t="str">
        <f ca="1">IF(ISERROR($V244),"",OFFSET('Smelter Look-up'!$C$4,$V244-4,0)&amp;"")</f>
        <v>PT Bukit Timah</v>
      </c>
      <c r="S244" s="264" t="str">
        <f t="shared" ca="1" si="10"/>
        <v>ID</v>
      </c>
      <c r="T244" s="264" t="str">
        <f ca="1">IF(B244="","",IF(ISERROR(MATCH($J244,SorP!$B$1:$B$6230,0)),"",INDIRECT("'SorP'!$A$"&amp;MATCH($J244,SorP!$B$1:$B$6230,0))))</f>
        <v>ID-BB</v>
      </c>
      <c r="U244" s="299"/>
      <c r="V244" s="300">
        <f>IF(C244="",NA(),MATCH($B244&amp;$C244,'Smelter Look-up'!$J:$J,0))</f>
        <v>446</v>
      </c>
      <c r="W244" s="301"/>
      <c r="X244" s="301">
        <f t="shared" si="11"/>
        <v>0</v>
      </c>
      <c r="Y244" s="301"/>
      <c r="Z244" s="301"/>
      <c r="AB244" s="303" t="str">
        <f t="shared" si="12"/>
        <v>TinPT Bukit Timah</v>
      </c>
    </row>
    <row r="245" spans="1:28" s="302" customFormat="1" ht="280.5">
      <c r="A245" s="249"/>
      <c r="B245" s="250" t="s">
        <v>1655</v>
      </c>
      <c r="C245" s="256" t="s">
        <v>15445</v>
      </c>
      <c r="D245" s="250" t="s">
        <v>15445</v>
      </c>
      <c r="E245" s="250" t="s">
        <v>1627</v>
      </c>
      <c r="F245" s="250" t="str">
        <f ca="1">IF(ISERROR($V245),"",OFFSET('Smelter Look-up'!$E$4,$V245-4,0))</f>
        <v>CID001421</v>
      </c>
      <c r="G245" s="250" t="str">
        <f ca="1">IF(C245=$X$4,"Enter smelter details", IF(ISERROR($V245),"",OFFSET('Smelter Look-up'!$F$4,$V245-4,0)))</f>
        <v>CFSI</v>
      </c>
      <c r="H245" s="251">
        <f ca="1">IF(ISERROR($V245),"",OFFSET('Smelter Look-up'!$G$4,$V245-4,0))</f>
        <v>0</v>
      </c>
      <c r="I245" s="252" t="s">
        <v>15212</v>
      </c>
      <c r="J245" s="252" t="s">
        <v>15092</v>
      </c>
      <c r="K245" s="254"/>
      <c r="L245" s="254"/>
      <c r="M245" s="254"/>
      <c r="N245" s="254" t="s">
        <v>15834</v>
      </c>
      <c r="O245" s="254" t="s">
        <v>15835</v>
      </c>
      <c r="P245" s="253"/>
      <c r="Q245" s="255" t="s">
        <v>15458</v>
      </c>
      <c r="R245" s="250" t="str">
        <f ca="1">IF(ISERROR($V245),"",OFFSET('Smelter Look-up'!$C$4,$V245-4,0)&amp;"")</f>
        <v>PT Belitung Industri Sejahtera</v>
      </c>
      <c r="S245" s="264" t="str">
        <f t="shared" ca="1" si="10"/>
        <v>ID</v>
      </c>
      <c r="T245" s="264" t="str">
        <f ca="1">IF(B245="","",IF(ISERROR(MATCH($J245,SorP!$B$1:$B$6230,0)),"",INDIRECT("'SorP'!$A$"&amp;MATCH($J245,SorP!$B$1:$B$6230,0))))</f>
        <v>ID-BB</v>
      </c>
      <c r="U245" s="299"/>
      <c r="V245" s="300">
        <f>IF(C245="",NA(),MATCH($B245&amp;$C245,'Smelter Look-up'!$J:$J,0))</f>
        <v>445</v>
      </c>
      <c r="W245" s="301"/>
      <c r="X245" s="301">
        <f t="shared" si="11"/>
        <v>0</v>
      </c>
      <c r="Y245" s="301"/>
      <c r="Z245" s="301"/>
      <c r="AB245" s="303" t="str">
        <f t="shared" si="12"/>
        <v>TinPT Belitung Industri Sejahtera</v>
      </c>
    </row>
    <row r="246" spans="1:28" s="302" customFormat="1" ht="255">
      <c r="A246" s="249"/>
      <c r="B246" s="250" t="s">
        <v>1655</v>
      </c>
      <c r="C246" s="256" t="s">
        <v>989</v>
      </c>
      <c r="D246" s="250" t="s">
        <v>989</v>
      </c>
      <c r="E246" s="250" t="s">
        <v>1627</v>
      </c>
      <c r="F246" s="250" t="str">
        <f ca="1">IF(ISERROR($V246),"",OFFSET('Smelter Look-up'!$E$4,$V246-4,0))</f>
        <v>CID001419</v>
      </c>
      <c r="G246" s="250" t="str">
        <f ca="1">IF(C246=$X$4,"Enter smelter details", IF(ISERROR($V246),"",OFFSET('Smelter Look-up'!$F$4,$V246-4,0)))</f>
        <v>CFSI</v>
      </c>
      <c r="H246" s="251">
        <f ca="1">IF(ISERROR($V246),"",OFFSET('Smelter Look-up'!$G$4,$V246-4,0))</f>
        <v>0</v>
      </c>
      <c r="I246" s="252" t="s">
        <v>2543</v>
      </c>
      <c r="J246" s="252" t="s">
        <v>15092</v>
      </c>
      <c r="K246" s="254"/>
      <c r="L246" s="254"/>
      <c r="M246" s="254"/>
      <c r="N246" s="254" t="s">
        <v>15836</v>
      </c>
      <c r="O246" s="254" t="s">
        <v>15837</v>
      </c>
      <c r="P246" s="253"/>
      <c r="Q246" s="255" t="s">
        <v>15458</v>
      </c>
      <c r="R246" s="250" t="str">
        <f ca="1">IF(ISERROR($V246),"",OFFSET('Smelter Look-up'!$C$4,$V246-4,0)&amp;"")</f>
        <v>PT Bangka Tin Industry</v>
      </c>
      <c r="S246" s="264" t="str">
        <f t="shared" ca="1" si="10"/>
        <v>ID</v>
      </c>
      <c r="T246" s="264" t="str">
        <f ca="1">IF(B246="","",IF(ISERROR(MATCH($J246,SorP!$B$1:$B$6230,0)),"",INDIRECT("'SorP'!$A$"&amp;MATCH($J246,SorP!$B$1:$B$6230,0))))</f>
        <v>ID-BB</v>
      </c>
      <c r="U246" s="299"/>
      <c r="V246" s="300">
        <f>IF(C246="",NA(),MATCH($B246&amp;$C246,'Smelter Look-up'!$J:$J,0))</f>
        <v>444</v>
      </c>
      <c r="W246" s="301"/>
      <c r="X246" s="301">
        <f t="shared" si="11"/>
        <v>0</v>
      </c>
      <c r="Y246" s="301"/>
      <c r="Z246" s="301"/>
      <c r="AB246" s="303" t="str">
        <f t="shared" si="12"/>
        <v>TinPT Bangka Tin Industry</v>
      </c>
    </row>
    <row r="247" spans="1:28" s="302" customFormat="1" ht="280.5">
      <c r="A247" s="249"/>
      <c r="B247" s="250" t="s">
        <v>1655</v>
      </c>
      <c r="C247" s="256" t="s">
        <v>1291</v>
      </c>
      <c r="D247" s="250" t="s">
        <v>1291</v>
      </c>
      <c r="E247" s="250" t="s">
        <v>1627</v>
      </c>
      <c r="F247" s="250" t="str">
        <f ca="1">IF(ISERROR($V247),"",OFFSET('Smelter Look-up'!$E$4,$V247-4,0))</f>
        <v>CID001402</v>
      </c>
      <c r="G247" s="250" t="str">
        <f ca="1">IF(C247=$X$4,"Enter smelter details", IF(ISERROR($V247),"",OFFSET('Smelter Look-up'!$F$4,$V247-4,0)))</f>
        <v>CFSI</v>
      </c>
      <c r="H247" s="251">
        <f ca="1">IF(ISERROR($V247),"",OFFSET('Smelter Look-up'!$G$4,$V247-4,0))</f>
        <v>0</v>
      </c>
      <c r="I247" s="252" t="s">
        <v>2571</v>
      </c>
      <c r="J247" s="252" t="s">
        <v>15092</v>
      </c>
      <c r="K247" s="254"/>
      <c r="L247" s="254"/>
      <c r="M247" s="254"/>
      <c r="N247" s="254" t="s">
        <v>15838</v>
      </c>
      <c r="O247" s="254" t="s">
        <v>15839</v>
      </c>
      <c r="P247" s="253"/>
      <c r="Q247" s="255" t="s">
        <v>15458</v>
      </c>
      <c r="R247" s="250" t="str">
        <f ca="1">IF(ISERROR($V247),"",OFFSET('Smelter Look-up'!$C$4,$V247-4,0)&amp;"")</f>
        <v>PT Babel Inti Perkasa</v>
      </c>
      <c r="S247" s="264" t="str">
        <f t="shared" ca="1" si="10"/>
        <v>ID</v>
      </c>
      <c r="T247" s="264" t="str">
        <f ca="1">IF(B247="","",IF(ISERROR(MATCH($J247,SorP!$B$1:$B$6230,0)),"",INDIRECT("'SorP'!$A$"&amp;MATCH($J247,SorP!$B$1:$B$6230,0))))</f>
        <v>ID-BB</v>
      </c>
      <c r="U247" s="299"/>
      <c r="V247" s="300">
        <f>IF(C247="",NA(),MATCH($B247&amp;$C247,'Smelter Look-up'!$J:$J,0))</f>
        <v>441</v>
      </c>
      <c r="W247" s="301"/>
      <c r="X247" s="301">
        <f t="shared" si="11"/>
        <v>0</v>
      </c>
      <c r="Y247" s="301"/>
      <c r="Z247" s="301"/>
      <c r="AB247" s="303" t="str">
        <f t="shared" si="12"/>
        <v>TinPT Babel Inti Perkasa</v>
      </c>
    </row>
    <row r="248" spans="1:28" s="302" customFormat="1" ht="331.5">
      <c r="A248" s="249"/>
      <c r="B248" s="250" t="s">
        <v>1655</v>
      </c>
      <c r="C248" s="256" t="s">
        <v>1290</v>
      </c>
      <c r="D248" s="250" t="s">
        <v>1290</v>
      </c>
      <c r="E248" s="250" t="s">
        <v>1627</v>
      </c>
      <c r="F248" s="250" t="str">
        <f ca="1">IF(ISERROR($V248),"",OFFSET('Smelter Look-up'!$E$4,$V248-4,0))</f>
        <v>CID001399</v>
      </c>
      <c r="G248" s="250" t="str">
        <f ca="1">IF(C248=$X$4,"Enter smelter details", IF(ISERROR($V248),"",OFFSET('Smelter Look-up'!$F$4,$V248-4,0)))</f>
        <v>CFSI</v>
      </c>
      <c r="H248" s="251">
        <f ca="1">IF(ISERROR($V248),"",OFFSET('Smelter Look-up'!$G$4,$V248-4,0))</f>
        <v>0</v>
      </c>
      <c r="I248" s="252" t="s">
        <v>2543</v>
      </c>
      <c r="J248" s="252" t="s">
        <v>15092</v>
      </c>
      <c r="K248" s="254"/>
      <c r="L248" s="254"/>
      <c r="M248" s="254"/>
      <c r="N248" s="254" t="s">
        <v>15840</v>
      </c>
      <c r="O248" s="254" t="s">
        <v>15841</v>
      </c>
      <c r="P248" s="253"/>
      <c r="Q248" s="255" t="s">
        <v>15458</v>
      </c>
      <c r="R248" s="250" t="str">
        <f ca="1">IF(ISERROR($V248),"",OFFSET('Smelter Look-up'!$C$4,$V248-4,0)&amp;"")</f>
        <v>PT Artha Cipta Langgeng</v>
      </c>
      <c r="S248" s="264" t="str">
        <f t="shared" ca="1" si="10"/>
        <v>ID</v>
      </c>
      <c r="T248" s="264" t="str">
        <f ca="1">IF(B248="","",IF(ISERROR(MATCH($J248,SorP!$B$1:$B$6230,0)),"",INDIRECT("'SorP'!$A$"&amp;MATCH($J248,SorP!$B$1:$B$6230,0))))</f>
        <v>ID-BB</v>
      </c>
      <c r="U248" s="299"/>
      <c r="V248" s="300">
        <f>IF(C248="",NA(),MATCH($B248&amp;$C248,'Smelter Look-up'!$J:$J,0))</f>
        <v>439</v>
      </c>
      <c r="W248" s="301"/>
      <c r="X248" s="301">
        <f t="shared" si="11"/>
        <v>0</v>
      </c>
      <c r="Y248" s="301"/>
      <c r="Z248" s="301"/>
      <c r="AB248" s="303" t="str">
        <f t="shared" si="12"/>
        <v>TinPT Artha Cipta Langgeng</v>
      </c>
    </row>
    <row r="249" spans="1:28" s="302" customFormat="1" ht="409.5">
      <c r="A249" s="249"/>
      <c r="B249" s="250" t="s">
        <v>1655</v>
      </c>
      <c r="C249" s="256" t="s">
        <v>2570</v>
      </c>
      <c r="D249" s="250" t="s">
        <v>2570</v>
      </c>
      <c r="E249" s="250" t="s">
        <v>3830</v>
      </c>
      <c r="F249" s="250" t="str">
        <f ca="1">IF(ISERROR($V249),"",OFFSET('Smelter Look-up'!$E$4,$V249-4,0))</f>
        <v>CID001337</v>
      </c>
      <c r="G249" s="250" t="str">
        <f ca="1">IF(C249=$X$4,"Enter smelter details", IF(ISERROR($V249),"",OFFSET('Smelter Look-up'!$F$4,$V249-4,0)))</f>
        <v>CFSI</v>
      </c>
      <c r="H249" s="251">
        <f ca="1">IF(ISERROR($V249),"",OFFSET('Smelter Look-up'!$G$4,$V249-4,0))</f>
        <v>0</v>
      </c>
      <c r="I249" s="252" t="s">
        <v>2547</v>
      </c>
      <c r="J249" s="252" t="s">
        <v>2547</v>
      </c>
      <c r="K249" s="254"/>
      <c r="L249" s="254"/>
      <c r="M249" s="254"/>
      <c r="N249" s="254" t="s">
        <v>15842</v>
      </c>
      <c r="O249" s="254" t="s">
        <v>15843</v>
      </c>
      <c r="P249" s="253"/>
      <c r="Q249" s="255" t="s">
        <v>15458</v>
      </c>
      <c r="R249" s="250" t="str">
        <f ca="1">IF(ISERROR($V249),"",OFFSET('Smelter Look-up'!$C$4,$V249-4,0)&amp;"")</f>
        <v>Operaciones Metalurgical S.A.</v>
      </c>
      <c r="S249" s="264" t="str">
        <f t="shared" ca="1" si="10"/>
        <v>BO</v>
      </c>
      <c r="T249" s="264" t="str">
        <f ca="1">IF(B249="","",IF(ISERROR(MATCH($J249,SorP!$B$1:$B$6230,0)),"",INDIRECT("'SorP'!$A$"&amp;MATCH($J249,SorP!$B$1:$B$6230,0))))</f>
        <v>BO-O</v>
      </c>
      <c r="U249" s="299"/>
      <c r="V249" s="300">
        <f>IF(C249="",NA(),MATCH($B249&amp;$C249,'Smelter Look-up'!$J:$J,0))</f>
        <v>435</v>
      </c>
      <c r="W249" s="301"/>
      <c r="X249" s="301">
        <f t="shared" si="11"/>
        <v>0</v>
      </c>
      <c r="Y249" s="301"/>
      <c r="Z249" s="301"/>
      <c r="AB249" s="303" t="str">
        <f t="shared" si="12"/>
        <v>TinOperaciones Metalurgical S.A.</v>
      </c>
    </row>
    <row r="250" spans="1:28" s="302" customFormat="1" ht="306">
      <c r="A250" s="249"/>
      <c r="B250" s="250" t="s">
        <v>1655</v>
      </c>
      <c r="C250" s="256" t="s">
        <v>1180</v>
      </c>
      <c r="D250" s="250" t="s">
        <v>1180</v>
      </c>
      <c r="E250" s="250" t="s">
        <v>1346</v>
      </c>
      <c r="F250" s="250" t="str">
        <f ca="1">IF(ISERROR($V250),"",OFFSET('Smelter Look-up'!$E$4,$V250-4,0))</f>
        <v>CID001314</v>
      </c>
      <c r="G250" s="250" t="str">
        <f ca="1">IF(C250=$X$4,"Enter smelter details", IF(ISERROR($V250),"",OFFSET('Smelter Look-up'!$F$4,$V250-4,0)))</f>
        <v>CFSI</v>
      </c>
      <c r="H250" s="251">
        <f ca="1">IF(ISERROR($V250),"",OFFSET('Smelter Look-up'!$G$4,$V250-4,0))</f>
        <v>0</v>
      </c>
      <c r="I250" s="252" t="s">
        <v>3656</v>
      </c>
      <c r="J250" s="252" t="s">
        <v>12866</v>
      </c>
      <c r="K250" s="254"/>
      <c r="L250" s="254"/>
      <c r="M250" s="254"/>
      <c r="N250" s="254" t="s">
        <v>15844</v>
      </c>
      <c r="O250" s="254" t="s">
        <v>15845</v>
      </c>
      <c r="P250" s="253"/>
      <c r="Q250" s="255" t="s">
        <v>15458</v>
      </c>
      <c r="R250" s="250" t="str">
        <f ca="1">IF(ISERROR($V250),"",OFFSET('Smelter Look-up'!$C$4,$V250-4,0)&amp;"")</f>
        <v>O.M. Manufacturing (Thailand) Co., Ltd.</v>
      </c>
      <c r="S250" s="264" t="str">
        <f t="shared" ref="S250:S304" ca="1" si="13">IF(B250="","",IF(ISERROR(MATCH($E250,CL,0)),"Unknown",INDIRECT("'C'!$A$"&amp;MATCH($E250,CL,0)+1)))</f>
        <v>TH</v>
      </c>
      <c r="T250" s="264" t="str">
        <f ca="1">IF(B250="","",IF(ISERROR(MATCH($J250,SorP!$B$1:$B$6230,0)),"",INDIRECT("'SorP'!$A$"&amp;MATCH($J250,SorP!$B$1:$B$6230,0))))</f>
        <v>TH-20</v>
      </c>
      <c r="U250" s="299"/>
      <c r="V250" s="300">
        <f>IF(C250="",NA(),MATCH($B250&amp;$C250,'Smelter Look-up'!$J:$J,0))</f>
        <v>432</v>
      </c>
      <c r="W250" s="301"/>
      <c r="X250" s="301">
        <f t="shared" ref="X250:X304" si="14">IF(AND(C250="Smelter not listed",OR(LEN(D250)=0,LEN(E250)=0)),1,0)</f>
        <v>0</v>
      </c>
      <c r="Y250" s="301"/>
      <c r="Z250" s="301"/>
      <c r="AB250" s="303" t="str">
        <f t="shared" ref="AB250:AB304" si="15">B250&amp;C250</f>
        <v>TinO.M. Manufacturing (Thailand) Co., Ltd.</v>
      </c>
    </row>
    <row r="251" spans="1:28" s="302" customFormat="1" ht="102">
      <c r="A251" s="249"/>
      <c r="B251" s="250" t="s">
        <v>1655</v>
      </c>
      <c r="C251" s="256" t="s">
        <v>3166</v>
      </c>
      <c r="D251" s="250" t="s">
        <v>3166</v>
      </c>
      <c r="E251" s="250" t="s">
        <v>1621</v>
      </c>
      <c r="F251" s="250" t="str">
        <f ca="1">IF(ISERROR($V251),"",OFFSET('Smelter Look-up'!$E$4,$V251-4,0))</f>
        <v>CID001231</v>
      </c>
      <c r="G251" s="250" t="str">
        <f ca="1">IF(C251=$X$4,"Enter smelter details", IF(ISERROR($V251),"",OFFSET('Smelter Look-up'!$F$4,$V251-4,0)))</f>
        <v>CFSI</v>
      </c>
      <c r="H251" s="251">
        <f ca="1">IF(ISERROR($V251),"",OFFSET('Smelter Look-up'!$G$4,$V251-4,0))</f>
        <v>0</v>
      </c>
      <c r="I251" s="252" t="s">
        <v>2552</v>
      </c>
      <c r="J251" s="252" t="s">
        <v>2342</v>
      </c>
      <c r="K251" s="254"/>
      <c r="L251" s="254"/>
      <c r="M251" s="254"/>
      <c r="N251" s="254"/>
      <c r="O251" s="254" t="s">
        <v>15507</v>
      </c>
      <c r="P251" s="253"/>
      <c r="Q251" s="255" t="s">
        <v>15458</v>
      </c>
      <c r="R251" s="250" t="str">
        <f ca="1">IF(ISERROR($V251),"",OFFSET('Smelter Look-up'!$C$4,$V251-4,0)&amp;"")</f>
        <v>Nankang Nanshan Tin Manufactory Co., Ltd.</v>
      </c>
      <c r="S251" s="264" t="str">
        <f t="shared" ca="1" si="13"/>
        <v>CN</v>
      </c>
      <c r="T251" s="264" t="str">
        <f ca="1">IF(B251="","",IF(ISERROR(MATCH($J251,SorP!$B$1:$B$6230,0)),"",INDIRECT("'SorP'!$A$"&amp;MATCH($J251,SorP!$B$1:$B$6230,0))))</f>
        <v>CN-36</v>
      </c>
      <c r="U251" s="299"/>
      <c r="V251" s="300">
        <f>IF(C251="",NA(),MATCH($B251&amp;$C251,'Smelter Look-up'!$J:$J,0))</f>
        <v>429</v>
      </c>
      <c r="W251" s="301"/>
      <c r="X251" s="301">
        <f t="shared" si="14"/>
        <v>0</v>
      </c>
      <c r="Y251" s="301"/>
      <c r="Z251" s="301"/>
      <c r="AB251" s="303" t="str">
        <f t="shared" si="15"/>
        <v>TinNankang Nanshan Tin Manufactory Co., Ltd.</v>
      </c>
    </row>
    <row r="252" spans="1:28" s="302" customFormat="1" ht="382.5">
      <c r="A252" s="249"/>
      <c r="B252" s="250" t="s">
        <v>1655</v>
      </c>
      <c r="C252" s="256" t="s">
        <v>1698</v>
      </c>
      <c r="D252" s="250" t="s">
        <v>1698</v>
      </c>
      <c r="E252" s="250" t="s">
        <v>1630</v>
      </c>
      <c r="F252" s="250" t="str">
        <f ca="1">IF(ISERROR($V252),"",OFFSET('Smelter Look-up'!$E$4,$V252-4,0))</f>
        <v>CID001191</v>
      </c>
      <c r="G252" s="250" t="str">
        <f ca="1">IF(C252=$X$4,"Enter smelter details", IF(ISERROR($V252),"",OFFSET('Smelter Look-up'!$F$4,$V252-4,0)))</f>
        <v>CFSI</v>
      </c>
      <c r="H252" s="251">
        <f ca="1">IF(ISERROR($V252),"",OFFSET('Smelter Look-up'!$G$4,$V252-4,0))</f>
        <v>0</v>
      </c>
      <c r="I252" s="252" t="s">
        <v>2567</v>
      </c>
      <c r="J252" s="252" t="s">
        <v>2289</v>
      </c>
      <c r="K252" s="254"/>
      <c r="L252" s="254"/>
      <c r="M252" s="254"/>
      <c r="N252" s="254" t="s">
        <v>15846</v>
      </c>
      <c r="O252" s="254" t="s">
        <v>15847</v>
      </c>
      <c r="P252" s="253"/>
      <c r="Q252" s="255" t="s">
        <v>15458</v>
      </c>
      <c r="R252" s="250" t="str">
        <f ca="1">IF(ISERROR($V252),"",OFFSET('Smelter Look-up'!$C$4,$V252-4,0)&amp;"")</f>
        <v>Mitsubishi Materials Corporation</v>
      </c>
      <c r="S252" s="264" t="str">
        <f t="shared" ca="1" si="13"/>
        <v>JP</v>
      </c>
      <c r="T252" s="264" t="str">
        <f ca="1">IF(B252="","",IF(ISERROR(MATCH($J252,SorP!$B$1:$B$6230,0)),"",INDIRECT("'SorP'!$A$"&amp;MATCH($J252,SorP!$B$1:$B$6230,0))))</f>
        <v>JP-28</v>
      </c>
      <c r="U252" s="299"/>
      <c r="V252" s="300">
        <f>IF(C252="",NA(),MATCH($B252&amp;$C252,'Smelter Look-up'!$J:$J,0))</f>
        <v>426</v>
      </c>
      <c r="W252" s="301"/>
      <c r="X252" s="301">
        <f t="shared" si="14"/>
        <v>0</v>
      </c>
      <c r="Y252" s="301"/>
      <c r="Z252" s="301"/>
      <c r="AB252" s="303" t="str">
        <f t="shared" si="15"/>
        <v>TinMitsubishi Materials Corporation</v>
      </c>
    </row>
    <row r="253" spans="1:28" s="302" customFormat="1" ht="409.5">
      <c r="A253" s="249"/>
      <c r="B253" s="250" t="s">
        <v>1655</v>
      </c>
      <c r="C253" s="256" t="s">
        <v>1525</v>
      </c>
      <c r="D253" s="250" t="s">
        <v>1525</v>
      </c>
      <c r="E253" s="250" t="s">
        <v>1338</v>
      </c>
      <c r="F253" s="250" t="str">
        <f ca="1">IF(ISERROR($V253),"",OFFSET('Smelter Look-up'!$E$4,$V253-4,0))</f>
        <v>CID001182</v>
      </c>
      <c r="G253" s="250" t="str">
        <f ca="1">IF(C253=$X$4,"Enter smelter details", IF(ISERROR($V253),"",OFFSET('Smelter Look-up'!$F$4,$V253-4,0)))</f>
        <v>CFSI</v>
      </c>
      <c r="H253" s="251">
        <f ca="1">IF(ISERROR($V253),"",OFFSET('Smelter Look-up'!$G$4,$V253-4,0))</f>
        <v>0</v>
      </c>
      <c r="I253" s="252" t="s">
        <v>2564</v>
      </c>
      <c r="J253" s="252" t="s">
        <v>10935</v>
      </c>
      <c r="K253" s="254"/>
      <c r="L253" s="254"/>
      <c r="M253" s="254"/>
      <c r="N253" s="254" t="s">
        <v>15848</v>
      </c>
      <c r="O253" s="254" t="s">
        <v>15849</v>
      </c>
      <c r="P253" s="253"/>
      <c r="Q253" s="255" t="s">
        <v>15458</v>
      </c>
      <c r="R253" s="250" t="str">
        <f ca="1">IF(ISERROR($V253),"",OFFSET('Smelter Look-up'!$C$4,$V253-4,0)&amp;"")</f>
        <v>Minsur</v>
      </c>
      <c r="S253" s="264" t="str">
        <f t="shared" ca="1" si="13"/>
        <v>PE</v>
      </c>
      <c r="T253" s="264" t="str">
        <f ca="1">IF(B253="","",IF(ISERROR(MATCH($J253,SorP!$B$1:$B$6230,0)),"",INDIRECT("'SorP'!$A$"&amp;MATCH($J253,SorP!$B$1:$B$6230,0))))</f>
        <v>PE-ICA</v>
      </c>
      <c r="U253" s="299"/>
      <c r="V253" s="300">
        <f>IF(C253="",NA(),MATCH($B253&amp;$C253,'Smelter Look-up'!$J:$J,0))</f>
        <v>425</v>
      </c>
      <c r="W253" s="301"/>
      <c r="X253" s="301">
        <f t="shared" si="14"/>
        <v>0</v>
      </c>
      <c r="Y253" s="301"/>
      <c r="Z253" s="301"/>
      <c r="AB253" s="303" t="str">
        <f t="shared" si="15"/>
        <v>TinMinsur</v>
      </c>
    </row>
    <row r="254" spans="1:28" s="302" customFormat="1" ht="409.5">
      <c r="A254" s="249"/>
      <c r="B254" s="250" t="s">
        <v>1655</v>
      </c>
      <c r="C254" s="256" t="s">
        <v>14292</v>
      </c>
      <c r="D254" s="250" t="s">
        <v>14292</v>
      </c>
      <c r="E254" s="250" t="s">
        <v>1617</v>
      </c>
      <c r="F254" s="250" t="str">
        <f ca="1">IF(ISERROR($V254),"",OFFSET('Smelter Look-up'!$E$4,$V254-4,0))</f>
        <v>CID001173</v>
      </c>
      <c r="G254" s="250" t="str">
        <f ca="1">IF(C254=$X$4,"Enter smelter details", IF(ISERROR($V254),"",OFFSET('Smelter Look-up'!$F$4,$V254-4,0)))</f>
        <v>CFSI</v>
      </c>
      <c r="H254" s="251">
        <f ca="1">IF(ISERROR($V254),"",OFFSET('Smelter Look-up'!$G$4,$V254-4,0))</f>
        <v>0</v>
      </c>
      <c r="I254" s="252" t="s">
        <v>2562</v>
      </c>
      <c r="J254" s="252" t="s">
        <v>2432</v>
      </c>
      <c r="K254" s="254"/>
      <c r="L254" s="254"/>
      <c r="M254" s="254"/>
      <c r="N254" s="254" t="s">
        <v>15850</v>
      </c>
      <c r="O254" s="254" t="s">
        <v>15851</v>
      </c>
      <c r="P254" s="253"/>
      <c r="Q254" s="255" t="s">
        <v>15458</v>
      </c>
      <c r="R254" s="250" t="str">
        <f ca="1">IF(ISERROR($V254),"",OFFSET('Smelter Look-up'!$C$4,$V254-4,0)&amp;"")</f>
        <v>Mineracao Taboca S.A.</v>
      </c>
      <c r="S254" s="264" t="str">
        <f t="shared" ca="1" si="13"/>
        <v>BR</v>
      </c>
      <c r="T254" s="264" t="str">
        <f ca="1">IF(B254="","",IF(ISERROR(MATCH($J254,SorP!$B$1:$B$6230,0)),"",INDIRECT("'SorP'!$A$"&amp;MATCH($J254,SorP!$B$1:$B$6230,0))))</f>
        <v>BR-SP</v>
      </c>
      <c r="U254" s="299"/>
      <c r="V254" s="300">
        <f>IF(C254="",NA(),MATCH($B254&amp;$C254,'Smelter Look-up'!$J:$J,0))</f>
        <v>422</v>
      </c>
      <c r="W254" s="301"/>
      <c r="X254" s="301">
        <f t="shared" si="14"/>
        <v>0</v>
      </c>
      <c r="Y254" s="301"/>
      <c r="Z254" s="301"/>
      <c r="AB254" s="303" t="str">
        <f t="shared" si="15"/>
        <v>TinMineracao Taboca S.A.</v>
      </c>
    </row>
    <row r="255" spans="1:28" s="302" customFormat="1" ht="357">
      <c r="A255" s="249"/>
      <c r="B255" s="250" t="s">
        <v>1655</v>
      </c>
      <c r="C255" s="256" t="s">
        <v>3162</v>
      </c>
      <c r="D255" s="250" t="s">
        <v>3162</v>
      </c>
      <c r="E255" s="250" t="s">
        <v>3832</v>
      </c>
      <c r="F255" s="250" t="str">
        <f ca="1">IF(ISERROR($V255),"",OFFSET('Smelter Look-up'!$E$4,$V255-4,0))</f>
        <v>CID001142</v>
      </c>
      <c r="G255" s="250" t="str">
        <f ca="1">IF(C255=$X$4,"Enter smelter details", IF(ISERROR($V255),"",OFFSET('Smelter Look-up'!$F$4,$V255-4,0)))</f>
        <v>CFSI</v>
      </c>
      <c r="H255" s="251">
        <f ca="1">IF(ISERROR($V255),"",OFFSET('Smelter Look-up'!$G$4,$V255-4,0))</f>
        <v>0</v>
      </c>
      <c r="I255" s="252" t="s">
        <v>2561</v>
      </c>
      <c r="J255" s="252" t="s">
        <v>2384</v>
      </c>
      <c r="K255" s="254"/>
      <c r="L255" s="254"/>
      <c r="M255" s="254"/>
      <c r="N255" s="254" t="s">
        <v>15852</v>
      </c>
      <c r="O255" s="254" t="s">
        <v>15853</v>
      </c>
      <c r="P255" s="253"/>
      <c r="Q255" s="255" t="s">
        <v>15458</v>
      </c>
      <c r="R255" s="250" t="str">
        <f ca="1">IF(ISERROR($V255),"",OFFSET('Smelter Look-up'!$C$4,$V255-4,0)&amp;"")</f>
        <v>Metallic Resources, Inc.</v>
      </c>
      <c r="S255" s="264" t="str">
        <f t="shared" ca="1" si="13"/>
        <v>US</v>
      </c>
      <c r="T255" s="264" t="str">
        <f ca="1">IF(B255="","",IF(ISERROR(MATCH($J255,SorP!$B$1:$B$6230,0)),"",INDIRECT("'SorP'!$A$"&amp;MATCH($J255,SorP!$B$1:$B$6230,0))))</f>
        <v>US-OH</v>
      </c>
      <c r="U255" s="299"/>
      <c r="V255" s="300">
        <f>IF(C255="",NA(),MATCH($B255&amp;$C255,'Smelter Look-up'!$J:$J,0))</f>
        <v>419</v>
      </c>
      <c r="W255" s="301"/>
      <c r="X255" s="301">
        <f t="shared" si="14"/>
        <v>0</v>
      </c>
      <c r="Y255" s="301"/>
      <c r="Z255" s="301"/>
      <c r="AB255" s="303" t="str">
        <f t="shared" si="15"/>
        <v>TinMetallic Resources, Inc.</v>
      </c>
    </row>
    <row r="256" spans="1:28" s="302" customFormat="1" ht="409.5">
      <c r="A256" s="249"/>
      <c r="B256" s="250" t="s">
        <v>1655</v>
      </c>
      <c r="C256" s="256" t="s">
        <v>1257</v>
      </c>
      <c r="D256" s="250" t="s">
        <v>1257</v>
      </c>
      <c r="E256" s="250" t="s">
        <v>1637</v>
      </c>
      <c r="F256" s="250" t="str">
        <f ca="1">IF(ISERROR($V256),"",OFFSET('Smelter Look-up'!$E$4,$V256-4,0))</f>
        <v>CID001105</v>
      </c>
      <c r="G256" s="250" t="str">
        <f ca="1">IF(C256=$X$4,"Enter smelter details", IF(ISERROR($V256),"",OFFSET('Smelter Look-up'!$F$4,$V256-4,0)))</f>
        <v>CFSI</v>
      </c>
      <c r="H256" s="251">
        <f ca="1">IF(ISERROR($V256),"",OFFSET('Smelter Look-up'!$G$4,$V256-4,0))</f>
        <v>0</v>
      </c>
      <c r="I256" s="252" t="s">
        <v>2559</v>
      </c>
      <c r="J256" s="252" t="s">
        <v>10472</v>
      </c>
      <c r="K256" s="254"/>
      <c r="L256" s="254"/>
      <c r="M256" s="254"/>
      <c r="N256" s="254" t="s">
        <v>15854</v>
      </c>
      <c r="O256" s="254" t="s">
        <v>15855</v>
      </c>
      <c r="P256" s="253"/>
      <c r="Q256" s="255" t="s">
        <v>15458</v>
      </c>
      <c r="R256" s="250" t="str">
        <f ca="1">IF(ISERROR($V256),"",OFFSET('Smelter Look-up'!$C$4,$V256-4,0)&amp;"")</f>
        <v>Malaysia Smelting Corporation (MSC)</v>
      </c>
      <c r="S256" s="264" t="str">
        <f t="shared" ca="1" si="13"/>
        <v>MY</v>
      </c>
      <c r="T256" s="264" t="str">
        <f ca="1">IF(B256="","",IF(ISERROR(MATCH($J256,SorP!$B$1:$B$6230,0)),"",INDIRECT("'SorP'!$A$"&amp;MATCH($J256,SorP!$B$1:$B$6230,0))))</f>
        <v>MY-07</v>
      </c>
      <c r="U256" s="299"/>
      <c r="V256" s="300">
        <f>IF(C256="",NA(),MATCH($B256&amp;$C256,'Smelter Look-up'!$J:$J,0))</f>
        <v>415</v>
      </c>
      <c r="W256" s="301"/>
      <c r="X256" s="301">
        <f t="shared" si="14"/>
        <v>0</v>
      </c>
      <c r="Y256" s="301"/>
      <c r="Z256" s="301"/>
      <c r="AB256" s="303" t="str">
        <f t="shared" si="15"/>
        <v>TinMalaysia Smelting Corporation (MSC)</v>
      </c>
    </row>
    <row r="257" spans="1:28" s="302" customFormat="1" ht="293.25">
      <c r="A257" s="249"/>
      <c r="B257" s="250" t="s">
        <v>1655</v>
      </c>
      <c r="C257" s="256" t="s">
        <v>1887</v>
      </c>
      <c r="D257" s="250" t="s">
        <v>1887</v>
      </c>
      <c r="E257" s="250" t="s">
        <v>1621</v>
      </c>
      <c r="F257" s="250" t="str">
        <f ca="1">IF(ISERROR($V257),"",OFFSET('Smelter Look-up'!$E$4,$V257-4,0))</f>
        <v>CID001070</v>
      </c>
      <c r="G257" s="250" t="str">
        <f ca="1">IF(C257=$X$4,"Enter smelter details", IF(ISERROR($V257),"",OFFSET('Smelter Look-up'!$F$4,$V257-4,0)))</f>
        <v>CFSI</v>
      </c>
      <c r="H257" s="251">
        <f ca="1">IF(ISERROR($V257),"",OFFSET('Smelter Look-up'!$G$4,$V257-4,0))</f>
        <v>0</v>
      </c>
      <c r="I257" s="252" t="s">
        <v>2554</v>
      </c>
      <c r="J257" s="252" t="s">
        <v>2534</v>
      </c>
      <c r="K257" s="254"/>
      <c r="L257" s="254"/>
      <c r="M257" s="254"/>
      <c r="N257" s="254" t="s">
        <v>15856</v>
      </c>
      <c r="O257" s="254" t="s">
        <v>15857</v>
      </c>
      <c r="P257" s="253"/>
      <c r="Q257" s="255" t="s">
        <v>15458</v>
      </c>
      <c r="R257" s="250" t="str">
        <f ca="1">IF(ISERROR($V257),"",OFFSET('Smelter Look-up'!$C$4,$V257-4,0)&amp;"")</f>
        <v>China Tin Group Co., Ltd.</v>
      </c>
      <c r="S257" s="264" t="str">
        <f t="shared" ca="1" si="13"/>
        <v>CN</v>
      </c>
      <c r="T257" s="264" t="str">
        <f ca="1">IF(B257="","",IF(ISERROR(MATCH($J257,SorP!$B$1:$B$6230,0)),"",INDIRECT("'SorP'!$A$"&amp;MATCH($J257,SorP!$B$1:$B$6230,0))))</f>
        <v>CN-45</v>
      </c>
      <c r="U257" s="299"/>
      <c r="V257" s="300">
        <f>IF(C257="",NA(),MATCH($B257&amp;$C257,'Smelter Look-up'!$J:$J,0))</f>
        <v>361</v>
      </c>
      <c r="W257" s="301"/>
      <c r="X257" s="301">
        <f t="shared" si="14"/>
        <v>0</v>
      </c>
      <c r="Y257" s="301"/>
      <c r="Z257" s="301"/>
      <c r="AB257" s="303" t="str">
        <f t="shared" si="15"/>
        <v>TinChina Tin Group Co., Ltd.</v>
      </c>
    </row>
    <row r="258" spans="1:28" s="302" customFormat="1" ht="102">
      <c r="A258" s="249"/>
      <c r="B258" s="250" t="s">
        <v>1655</v>
      </c>
      <c r="C258" s="256" t="s">
        <v>2025</v>
      </c>
      <c r="D258" s="250" t="s">
        <v>2025</v>
      </c>
      <c r="E258" s="250" t="s">
        <v>1621</v>
      </c>
      <c r="F258" s="250" t="str">
        <f ca="1">IF(ISERROR($V258),"",OFFSET('Smelter Look-up'!$E$4,$V258-4,0))</f>
        <v>CID000942</v>
      </c>
      <c r="G258" s="250" t="str">
        <f ca="1">IF(C258=$X$4,"Enter smelter details", IF(ISERROR($V258),"",OFFSET('Smelter Look-up'!$F$4,$V258-4,0)))</f>
        <v>CFSI</v>
      </c>
      <c r="H258" s="251">
        <f ca="1">IF(ISERROR($V258),"",OFFSET('Smelter Look-up'!$G$4,$V258-4,0))</f>
        <v>0</v>
      </c>
      <c r="I258" s="252" t="s">
        <v>3849</v>
      </c>
      <c r="J258" s="252" t="s">
        <v>2306</v>
      </c>
      <c r="K258" s="254"/>
      <c r="L258" s="254"/>
      <c r="M258" s="254"/>
      <c r="N258" s="254" t="s">
        <v>15858</v>
      </c>
      <c r="O258" s="254" t="s">
        <v>15859</v>
      </c>
      <c r="P258" s="253"/>
      <c r="Q258" s="255" t="s">
        <v>15458</v>
      </c>
      <c r="R258" s="250" t="str">
        <f ca="1">IF(ISERROR($V258),"",OFFSET('Smelter Look-up'!$C$4,$V258-4,0)&amp;"")</f>
        <v>Gejiu Kai Meng Industry and Trade LLC</v>
      </c>
      <c r="S258" s="264" t="str">
        <f t="shared" ca="1" si="13"/>
        <v>CN</v>
      </c>
      <c r="T258" s="264" t="str">
        <f ca="1">IF(B258="","",IF(ISERROR(MATCH($J258,SorP!$B$1:$B$6230,0)),"",INDIRECT("'SorP'!$A$"&amp;MATCH($J258,SorP!$B$1:$B$6230,0))))</f>
        <v>CN-53</v>
      </c>
      <c r="U258" s="299"/>
      <c r="V258" s="300">
        <f>IF(C258="",NA(),MATCH($B258&amp;$C258,'Smelter Look-up'!$J:$J,0))</f>
        <v>390</v>
      </c>
      <c r="W258" s="301"/>
      <c r="X258" s="301">
        <f t="shared" si="14"/>
        <v>0</v>
      </c>
      <c r="Y258" s="301"/>
      <c r="Z258" s="301"/>
      <c r="AB258" s="303" t="str">
        <f t="shared" si="15"/>
        <v>TinGejiu Kai Meng Industry and Trade LLC</v>
      </c>
    </row>
    <row r="259" spans="1:28" s="302" customFormat="1" ht="102">
      <c r="A259" s="249"/>
      <c r="B259" s="250" t="s">
        <v>1655</v>
      </c>
      <c r="C259" s="256" t="s">
        <v>3156</v>
      </c>
      <c r="D259" s="250" t="s">
        <v>3156</v>
      </c>
      <c r="E259" s="250" t="s">
        <v>1621</v>
      </c>
      <c r="F259" s="250" t="str">
        <f ca="1">IF(ISERROR($V259),"",OFFSET('Smelter Look-up'!$E$4,$V259-4,0))</f>
        <v>CID000760</v>
      </c>
      <c r="G259" s="250" t="str">
        <f ca="1">IF(C259=$X$4,"Enter smelter details", IF(ISERROR($V259),"",OFFSET('Smelter Look-up'!$F$4,$V259-4,0)))</f>
        <v>CFSI</v>
      </c>
      <c r="H259" s="251">
        <f ca="1">IF(ISERROR($V259),"",OFFSET('Smelter Look-up'!$G$4,$V259-4,0))</f>
        <v>0</v>
      </c>
      <c r="I259" s="252" t="s">
        <v>2552</v>
      </c>
      <c r="J259" s="252" t="s">
        <v>2342</v>
      </c>
      <c r="K259" s="254"/>
      <c r="L259" s="254"/>
      <c r="M259" s="254"/>
      <c r="N259" s="254" t="s">
        <v>15472</v>
      </c>
      <c r="O259" s="254" t="s">
        <v>15860</v>
      </c>
      <c r="P259" s="253"/>
      <c r="Q259" s="255" t="s">
        <v>15458</v>
      </c>
      <c r="R259" s="250" t="str">
        <f ca="1">IF(ISERROR($V259),"",OFFSET('Smelter Look-up'!$C$4,$V259-4,0)&amp;"")</f>
        <v>Huichang Jinshunda Tin Co., Ltd.</v>
      </c>
      <c r="S259" s="264" t="str">
        <f t="shared" ca="1" si="13"/>
        <v>CN</v>
      </c>
      <c r="T259" s="264" t="str">
        <f ca="1">IF(B259="","",IF(ISERROR(MATCH($J259,SorP!$B$1:$B$6230,0)),"",INDIRECT("'SorP'!$A$"&amp;MATCH($J259,SorP!$B$1:$B$6230,0))))</f>
        <v>CN-36</v>
      </c>
      <c r="U259" s="299"/>
      <c r="V259" s="300">
        <f>IF(C259="",NA(),MATCH($B259&amp;$C259,'Smelter Look-up'!$J:$J,0))</f>
        <v>403</v>
      </c>
      <c r="W259" s="301"/>
      <c r="X259" s="301">
        <f t="shared" si="14"/>
        <v>0</v>
      </c>
      <c r="Y259" s="301"/>
      <c r="Z259" s="301"/>
      <c r="AB259" s="303" t="str">
        <f t="shared" si="15"/>
        <v>TinHuichang Jinshunda Tin Co., Ltd.</v>
      </c>
    </row>
    <row r="260" spans="1:28" s="302" customFormat="1" ht="89.25">
      <c r="A260" s="249"/>
      <c r="B260" s="250" t="s">
        <v>1655</v>
      </c>
      <c r="C260" s="256" t="s">
        <v>2551</v>
      </c>
      <c r="D260" s="250" t="s">
        <v>2551</v>
      </c>
      <c r="E260" s="250" t="s">
        <v>1621</v>
      </c>
      <c r="F260" s="250" t="str">
        <f ca="1">IF(ISERROR($V260),"",OFFSET('Smelter Look-up'!$E$4,$V260-4,0))</f>
        <v>CID000555</v>
      </c>
      <c r="G260" s="250" t="str">
        <f ca="1">IF(C260=$X$4,"Enter smelter details", IF(ISERROR($V260),"",OFFSET('Smelter Look-up'!$F$4,$V260-4,0)))</f>
        <v>CFSI</v>
      </c>
      <c r="H260" s="251">
        <f ca="1">IF(ISERROR($V260),"",OFFSET('Smelter Look-up'!$G$4,$V260-4,0))</f>
        <v>0</v>
      </c>
      <c r="I260" s="252" t="s">
        <v>3849</v>
      </c>
      <c r="J260" s="252" t="s">
        <v>2306</v>
      </c>
      <c r="K260" s="254"/>
      <c r="L260" s="254"/>
      <c r="M260" s="254"/>
      <c r="N260" s="254" t="s">
        <v>15466</v>
      </c>
      <c r="O260" s="254" t="s">
        <v>15861</v>
      </c>
      <c r="P260" s="253"/>
      <c r="Q260" s="255"/>
      <c r="R260" s="250" t="str">
        <f ca="1">IF(ISERROR($V260),"",OFFSET('Smelter Look-up'!$C$4,$V260-4,0)&amp;"")</f>
        <v>Gejiu Zili Mining And Metallurgy Co., Ltd.</v>
      </c>
      <c r="S260" s="264" t="str">
        <f t="shared" ca="1" si="13"/>
        <v>CN</v>
      </c>
      <c r="T260" s="264" t="str">
        <f ca="1">IF(B260="","",IF(ISERROR(MATCH($J260,SorP!$B$1:$B$6230,0)),"",INDIRECT("'SorP'!$A$"&amp;MATCH($J260,SorP!$B$1:$B$6230,0))))</f>
        <v>CN-53</v>
      </c>
      <c r="U260" s="299"/>
      <c r="V260" s="300">
        <f>IF(C260="",NA(),MATCH($B260&amp;$C260,'Smelter Look-up'!$J:$J,0))</f>
        <v>394</v>
      </c>
      <c r="W260" s="301"/>
      <c r="X260" s="301">
        <f t="shared" si="14"/>
        <v>0</v>
      </c>
      <c r="Y260" s="301"/>
      <c r="Z260" s="301"/>
      <c r="AB260" s="303" t="str">
        <f t="shared" si="15"/>
        <v>TinGejiu Zili Mining And Metallurgy Co., Ltd.</v>
      </c>
    </row>
    <row r="261" spans="1:28" s="302" customFormat="1" ht="331.5">
      <c r="A261" s="249"/>
      <c r="B261" s="250" t="s">
        <v>1655</v>
      </c>
      <c r="C261" s="256" t="s">
        <v>3155</v>
      </c>
      <c r="D261" s="250" t="s">
        <v>3155</v>
      </c>
      <c r="E261" s="250" t="s">
        <v>1621</v>
      </c>
      <c r="F261" s="250" t="str">
        <f ca="1">IF(ISERROR($V261),"",OFFSET('Smelter Look-up'!$E$4,$V261-4,0))</f>
        <v>CID000538</v>
      </c>
      <c r="G261" s="250" t="str">
        <f ca="1">IF(C261=$X$4,"Enter smelter details", IF(ISERROR($V261),"",OFFSET('Smelter Look-up'!$F$4,$V261-4,0)))</f>
        <v>CFSI</v>
      </c>
      <c r="H261" s="251">
        <f ca="1">IF(ISERROR($V261),"",OFFSET('Smelter Look-up'!$G$4,$V261-4,0))</f>
        <v>0</v>
      </c>
      <c r="I261" s="252" t="s">
        <v>3849</v>
      </c>
      <c r="J261" s="252" t="s">
        <v>2306</v>
      </c>
      <c r="K261" s="254"/>
      <c r="L261" s="254"/>
      <c r="M261" s="254"/>
      <c r="N261" s="254" t="s">
        <v>15862</v>
      </c>
      <c r="O261" s="254" t="s">
        <v>15863</v>
      </c>
      <c r="P261" s="253"/>
      <c r="Q261" s="255" t="s">
        <v>15458</v>
      </c>
      <c r="R261" s="250" t="str">
        <f ca="1">IF(ISERROR($V261),"",OFFSET('Smelter Look-up'!$C$4,$V261-4,0)&amp;"")</f>
        <v>Gejiu Non-Ferrous Metal Processing Co., Ltd.</v>
      </c>
      <c r="S261" s="264" t="str">
        <f t="shared" ca="1" si="13"/>
        <v>CN</v>
      </c>
      <c r="T261" s="264" t="str">
        <f ca="1">IF(B261="","",IF(ISERROR(MATCH($J261,SorP!$B$1:$B$6230,0)),"",INDIRECT("'SorP'!$A$"&amp;MATCH($J261,SorP!$B$1:$B$6230,0))))</f>
        <v>CN-53</v>
      </c>
      <c r="U261" s="299"/>
      <c r="V261" s="300">
        <f>IF(C261="",NA(),MATCH($B261&amp;$C261,'Smelter Look-up'!$J:$J,0))</f>
        <v>391</v>
      </c>
      <c r="W261" s="301"/>
      <c r="X261" s="301">
        <f t="shared" si="14"/>
        <v>0</v>
      </c>
      <c r="Y261" s="301"/>
      <c r="Z261" s="301"/>
      <c r="AB261" s="303" t="str">
        <f t="shared" si="15"/>
        <v>TinGejiu Non-Ferrous Metal Processing Co., Ltd.</v>
      </c>
    </row>
    <row r="262" spans="1:28" s="302" customFormat="1" ht="382.5">
      <c r="A262" s="249"/>
      <c r="B262" s="250" t="s">
        <v>1655</v>
      </c>
      <c r="C262" s="256" t="s">
        <v>1249</v>
      </c>
      <c r="D262" s="250" t="s">
        <v>1249</v>
      </c>
      <c r="E262" s="250" t="s">
        <v>1340</v>
      </c>
      <c r="F262" s="250" t="str">
        <f ca="1">IF(ISERROR($V262),"",OFFSET('Smelter Look-up'!$E$4,$V262-4,0))</f>
        <v>CID000468</v>
      </c>
      <c r="G262" s="250" t="str">
        <f ca="1">IF(C262=$X$4,"Enter smelter details", IF(ISERROR($V262),"",OFFSET('Smelter Look-up'!$F$4,$V262-4,0)))</f>
        <v>CFSI</v>
      </c>
      <c r="H262" s="251">
        <f ca="1">IF(ISERROR($V262),"",OFFSET('Smelter Look-up'!$G$4,$V262-4,0))</f>
        <v>0</v>
      </c>
      <c r="I262" s="252" t="s">
        <v>2550</v>
      </c>
      <c r="J262" s="252" t="s">
        <v>11336</v>
      </c>
      <c r="K262" s="254"/>
      <c r="L262" s="254"/>
      <c r="M262" s="254"/>
      <c r="N262" s="254" t="s">
        <v>15864</v>
      </c>
      <c r="O262" s="254" t="s">
        <v>15865</v>
      </c>
      <c r="P262" s="253"/>
      <c r="Q262" s="255" t="s">
        <v>15458</v>
      </c>
      <c r="R262" s="250" t="str">
        <f ca="1">IF(ISERROR($V262),"",OFFSET('Smelter Look-up'!$C$4,$V262-4,0)&amp;"")</f>
        <v>Fenix Metals</v>
      </c>
      <c r="S262" s="264" t="str">
        <f t="shared" ca="1" si="13"/>
        <v>PL</v>
      </c>
      <c r="T262" s="264" t="str">
        <f ca="1">IF(B262="","",IF(ISERROR(MATCH($J262,SorP!$B$1:$B$6230,0)),"",INDIRECT("'SorP'!$A$"&amp;MATCH($J262,SorP!$B$1:$B$6230,0))))</f>
        <v>PL-PK</v>
      </c>
      <c r="U262" s="299"/>
      <c r="V262" s="300">
        <f>IF(C262="",NA(),MATCH($B262&amp;$C262,'Smelter Look-up'!$J:$J,0))</f>
        <v>385</v>
      </c>
      <c r="W262" s="301"/>
      <c r="X262" s="301">
        <f t="shared" si="14"/>
        <v>0</v>
      </c>
      <c r="Y262" s="301"/>
      <c r="Z262" s="301"/>
      <c r="AB262" s="303" t="str">
        <f t="shared" si="15"/>
        <v>TinFenix Metals</v>
      </c>
    </row>
    <row r="263" spans="1:28" s="302" customFormat="1" ht="51">
      <c r="A263" s="249"/>
      <c r="B263" s="250" t="s">
        <v>1655</v>
      </c>
      <c r="C263" s="256" t="s">
        <v>14288</v>
      </c>
      <c r="D263" s="250" t="s">
        <v>14288</v>
      </c>
      <c r="E263" s="250" t="s">
        <v>1617</v>
      </c>
      <c r="F263" s="250" t="str">
        <f ca="1">IF(ISERROR($V263),"",OFFSET('Smelter Look-up'!$E$4,$V263-4,0))</f>
        <v>CID000448</v>
      </c>
      <c r="G263" s="250" t="str">
        <f ca="1">IF(C263=$X$4,"Enter smelter details", IF(ISERROR($V263),"",OFFSET('Smelter Look-up'!$F$4,$V263-4,0)))</f>
        <v>CFSI</v>
      </c>
      <c r="H263" s="251">
        <f ca="1">IF(ISERROR($V263),"",OFFSET('Smelter Look-up'!$G$4,$V263-4,0))</f>
        <v>0</v>
      </c>
      <c r="I263" s="252" t="s">
        <v>2542</v>
      </c>
      <c r="J263" s="252" t="s">
        <v>2548</v>
      </c>
      <c r="K263" s="254"/>
      <c r="L263" s="254"/>
      <c r="M263" s="254"/>
      <c r="N263" s="254" t="s">
        <v>15866</v>
      </c>
      <c r="O263" s="254" t="s">
        <v>15867</v>
      </c>
      <c r="P263" s="253"/>
      <c r="Q263" s="255"/>
      <c r="R263" s="250" t="str">
        <f ca="1">IF(ISERROR($V263),"",OFFSET('Smelter Look-up'!$C$4,$V263-4,0)&amp;"")</f>
        <v>Estanho de Rondonia S.A.</v>
      </c>
      <c r="S263" s="264" t="str">
        <f t="shared" ca="1" si="13"/>
        <v>BR</v>
      </c>
      <c r="T263" s="264" t="str">
        <f ca="1">IF(B263="","",IF(ISERROR(MATCH($J263,SorP!$B$1:$B$6230,0)),"",INDIRECT("'SorP'!$A$"&amp;MATCH($J263,SorP!$B$1:$B$6230,0))))</f>
        <v>BR-RO</v>
      </c>
      <c r="U263" s="299"/>
      <c r="V263" s="300">
        <f>IF(C263="",NA(),MATCH($B263&amp;$C263,'Smelter Look-up'!$J:$J,0))</f>
        <v>383</v>
      </c>
      <c r="W263" s="301"/>
      <c r="X263" s="301">
        <f t="shared" si="14"/>
        <v>0</v>
      </c>
      <c r="Y263" s="301"/>
      <c r="Z263" s="301"/>
      <c r="AB263" s="303" t="str">
        <f t="shared" si="15"/>
        <v>TinEstanho de Rondonia S.A.</v>
      </c>
    </row>
    <row r="264" spans="1:28" s="302" customFormat="1" ht="344.25">
      <c r="A264" s="249"/>
      <c r="B264" s="250" t="s">
        <v>1655</v>
      </c>
      <c r="C264" s="256" t="s">
        <v>1288</v>
      </c>
      <c r="D264" s="250" t="s">
        <v>1288</v>
      </c>
      <c r="E264" s="250" t="s">
        <v>3830</v>
      </c>
      <c r="F264" s="250" t="str">
        <f ca="1">IF(ISERROR($V264),"",OFFSET('Smelter Look-up'!$E$4,$V264-4,0))</f>
        <v>CID000438</v>
      </c>
      <c r="G264" s="250" t="str">
        <f ca="1">IF(C264=$X$4,"Enter smelter details", IF(ISERROR($V264),"",OFFSET('Smelter Look-up'!$F$4,$V264-4,0)))</f>
        <v>CFSI</v>
      </c>
      <c r="H264" s="251">
        <f ca="1">IF(ISERROR($V264),"",OFFSET('Smelter Look-up'!$G$4,$V264-4,0))</f>
        <v>0</v>
      </c>
      <c r="I264" s="252" t="s">
        <v>2547</v>
      </c>
      <c r="J264" s="252" t="s">
        <v>2547</v>
      </c>
      <c r="K264" s="254"/>
      <c r="L264" s="254"/>
      <c r="M264" s="254"/>
      <c r="N264" s="254" t="s">
        <v>15868</v>
      </c>
      <c r="O264" s="254" t="s">
        <v>15869</v>
      </c>
      <c r="P264" s="253"/>
      <c r="Q264" s="255" t="s">
        <v>15458</v>
      </c>
      <c r="R264" s="250" t="str">
        <f ca="1">IF(ISERROR($V264),"",OFFSET('Smelter Look-up'!$C$4,$V264-4,0)&amp;"")</f>
        <v>EM Vinto</v>
      </c>
      <c r="S264" s="264" t="str">
        <f t="shared" ca="1" si="13"/>
        <v>BO</v>
      </c>
      <c r="T264" s="264" t="str">
        <f ca="1">IF(B264="","",IF(ISERROR(MATCH($J264,SorP!$B$1:$B$6230,0)),"",INDIRECT("'SorP'!$A$"&amp;MATCH($J264,SorP!$B$1:$B$6230,0))))</f>
        <v>BO-O</v>
      </c>
      <c r="U264" s="299"/>
      <c r="V264" s="300">
        <f>IF(C264="",NA(),MATCH($B264&amp;$C264,'Smelter Look-up'!$J:$J,0))</f>
        <v>379</v>
      </c>
      <c r="W264" s="301"/>
      <c r="X264" s="301">
        <f t="shared" si="14"/>
        <v>0</v>
      </c>
      <c r="Y264" s="301"/>
      <c r="Z264" s="301"/>
      <c r="AB264" s="303" t="str">
        <f t="shared" si="15"/>
        <v>TinEM Vinto</v>
      </c>
    </row>
    <row r="265" spans="1:28" s="302" customFormat="1" ht="255">
      <c r="A265" s="249"/>
      <c r="B265" s="250" t="s">
        <v>1655</v>
      </c>
      <c r="C265" s="256" t="s">
        <v>1366</v>
      </c>
      <c r="D265" s="250" t="s">
        <v>1366</v>
      </c>
      <c r="E265" s="250" t="s">
        <v>1630</v>
      </c>
      <c r="F265" s="250" t="str">
        <f ca="1">IF(ISERROR($V265),"",OFFSET('Smelter Look-up'!$E$4,$V265-4,0))</f>
        <v>CID000402</v>
      </c>
      <c r="G265" s="250" t="str">
        <f ca="1">IF(C265=$X$4,"Enter smelter details", IF(ISERROR($V265),"",OFFSET('Smelter Look-up'!$F$4,$V265-4,0)))</f>
        <v>CFSI</v>
      </c>
      <c r="H265" s="251">
        <f ca="1">IF(ISERROR($V265),"",OFFSET('Smelter Look-up'!$G$4,$V265-4,0))</f>
        <v>0</v>
      </c>
      <c r="I265" s="252" t="s">
        <v>2314</v>
      </c>
      <c r="J265" s="252" t="s">
        <v>2315</v>
      </c>
      <c r="K265" s="254"/>
      <c r="L265" s="254"/>
      <c r="M265" s="254"/>
      <c r="N265" s="254" t="s">
        <v>15870</v>
      </c>
      <c r="O265" s="254" t="s">
        <v>15871</v>
      </c>
      <c r="P265" s="253"/>
      <c r="Q265" s="255" t="s">
        <v>15458</v>
      </c>
      <c r="R265" s="250" t="str">
        <f ca="1">IF(ISERROR($V265),"",OFFSET('Smelter Look-up'!$C$4,$V265-4,0)&amp;"")</f>
        <v>Dowa</v>
      </c>
      <c r="S265" s="264" t="str">
        <f t="shared" ca="1" si="13"/>
        <v>JP</v>
      </c>
      <c r="T265" s="264" t="str">
        <f ca="1">IF(B265="","",IF(ISERROR(MATCH($J265,SorP!$B$1:$B$6230,0)),"",INDIRECT("'SorP'!$A$"&amp;MATCH($J265,SorP!$B$1:$B$6230,0))))</f>
        <v>JP-05</v>
      </c>
      <c r="U265" s="299"/>
      <c r="V265" s="300">
        <f>IF(C265="",NA(),MATCH($B265&amp;$C265,'Smelter Look-up'!$J:$J,0))</f>
        <v>376</v>
      </c>
      <c r="W265" s="301"/>
      <c r="X265" s="301">
        <f t="shared" si="14"/>
        <v>0</v>
      </c>
      <c r="Y265" s="301"/>
      <c r="Z265" s="301"/>
      <c r="AB265" s="303" t="str">
        <f t="shared" si="15"/>
        <v>TinDowa</v>
      </c>
    </row>
    <row r="266" spans="1:28" s="302" customFormat="1" ht="409.5">
      <c r="A266" s="249"/>
      <c r="B266" s="250" t="s">
        <v>1655</v>
      </c>
      <c r="C266" s="256" t="s">
        <v>1287</v>
      </c>
      <c r="D266" s="250" t="s">
        <v>1287</v>
      </c>
      <c r="E266" s="250" t="s">
        <v>1627</v>
      </c>
      <c r="F266" s="250" t="str">
        <f ca="1">IF(ISERROR($V266),"",OFFSET('Smelter Look-up'!$E$4,$V266-4,0))</f>
        <v>CID000315</v>
      </c>
      <c r="G266" s="250" t="str">
        <f ca="1">IF(C266=$X$4,"Enter smelter details", IF(ISERROR($V266),"",OFFSET('Smelter Look-up'!$F$4,$V266-4,0)))</f>
        <v>CFSI</v>
      </c>
      <c r="H266" s="251">
        <f ca="1">IF(ISERROR($V266),"",OFFSET('Smelter Look-up'!$G$4,$V266-4,0))</f>
        <v>0</v>
      </c>
      <c r="I266" s="252" t="s">
        <v>2545</v>
      </c>
      <c r="J266" s="252" t="s">
        <v>15092</v>
      </c>
      <c r="K266" s="254"/>
      <c r="L266" s="254"/>
      <c r="M266" s="254"/>
      <c r="N266" s="254" t="s">
        <v>15872</v>
      </c>
      <c r="O266" s="254" t="s">
        <v>15873</v>
      </c>
      <c r="P266" s="253"/>
      <c r="Q266" s="255" t="s">
        <v>15458</v>
      </c>
      <c r="R266" s="250" t="str">
        <f ca="1">IF(ISERROR($V266),"",OFFSET('Smelter Look-up'!$C$4,$V266-4,0)&amp;"")</f>
        <v>CV United Smelting</v>
      </c>
      <c r="S266" s="264" t="str">
        <f t="shared" ca="1" si="13"/>
        <v>ID</v>
      </c>
      <c r="T266" s="264" t="str">
        <f ca="1">IF(B266="","",IF(ISERROR(MATCH($J266,SorP!$B$1:$B$6230,0)),"",INDIRECT("'SorP'!$A$"&amp;MATCH($J266,SorP!$B$1:$B$6230,0))))</f>
        <v>ID-BB</v>
      </c>
      <c r="U266" s="299"/>
      <c r="V266" s="300">
        <f>IF(C266="",NA(),MATCH($B266&amp;$C266,'Smelter Look-up'!$J:$J,0))</f>
        <v>374</v>
      </c>
      <c r="W266" s="301"/>
      <c r="X266" s="301">
        <f t="shared" si="14"/>
        <v>0</v>
      </c>
      <c r="Y266" s="301"/>
      <c r="Z266" s="301"/>
      <c r="AB266" s="303" t="str">
        <f t="shared" si="15"/>
        <v>TinCV United Smelting</v>
      </c>
    </row>
    <row r="267" spans="1:28" s="302" customFormat="1" ht="267.75">
      <c r="A267" s="249"/>
      <c r="B267" s="250" t="s">
        <v>1655</v>
      </c>
      <c r="C267" s="256" t="s">
        <v>1286</v>
      </c>
      <c r="D267" s="250" t="s">
        <v>1286</v>
      </c>
      <c r="E267" s="250" t="s">
        <v>1627</v>
      </c>
      <c r="F267" s="250" t="str">
        <f ca="1">IF(ISERROR($V267),"",OFFSET('Smelter Look-up'!$E$4,$V267-4,0))</f>
        <v>CID000313</v>
      </c>
      <c r="G267" s="250" t="str">
        <f ca="1">IF(C267=$X$4,"Enter smelter details", IF(ISERROR($V267),"",OFFSET('Smelter Look-up'!$F$4,$V267-4,0)))</f>
        <v>CFSI</v>
      </c>
      <c r="H267" s="251">
        <f ca="1">IF(ISERROR($V267),"",OFFSET('Smelter Look-up'!$G$4,$V267-4,0))</f>
        <v>0</v>
      </c>
      <c r="I267" s="252" t="s">
        <v>2544</v>
      </c>
      <c r="J267" s="252" t="s">
        <v>15092</v>
      </c>
      <c r="K267" s="254"/>
      <c r="L267" s="254"/>
      <c r="M267" s="254"/>
      <c r="N267" s="254" t="s">
        <v>15874</v>
      </c>
      <c r="O267" s="254" t="s">
        <v>15875</v>
      </c>
      <c r="P267" s="253"/>
      <c r="Q267" s="255" t="s">
        <v>15458</v>
      </c>
      <c r="R267" s="250" t="str">
        <f ca="1">IF(ISERROR($V267),"",OFFSET('Smelter Look-up'!$C$4,$V267-4,0)&amp;"")</f>
        <v>CV Serumpun Sebalai</v>
      </c>
      <c r="S267" s="264" t="str">
        <f t="shared" ca="1" si="13"/>
        <v>ID</v>
      </c>
      <c r="T267" s="264" t="str">
        <f ca="1">IF(B267="","",IF(ISERROR(MATCH($J267,SorP!$B$1:$B$6230,0)),"",INDIRECT("'SorP'!$A$"&amp;MATCH($J267,SorP!$B$1:$B$6230,0))))</f>
        <v>ID-BB</v>
      </c>
      <c r="U267" s="299"/>
      <c r="V267" s="300">
        <f>IF(C267="",NA(),MATCH($B267&amp;$C267,'Smelter Look-up'!$J:$J,0))</f>
        <v>372</v>
      </c>
      <c r="W267" s="301"/>
      <c r="X267" s="301">
        <f t="shared" si="14"/>
        <v>0</v>
      </c>
      <c r="Y267" s="301"/>
      <c r="Z267" s="301"/>
      <c r="AB267" s="303" t="str">
        <f t="shared" si="15"/>
        <v>TinCV Serumpun Sebalai</v>
      </c>
    </row>
    <row r="268" spans="1:28" s="302" customFormat="1" ht="306">
      <c r="A268" s="249"/>
      <c r="B268" s="250" t="s">
        <v>1655</v>
      </c>
      <c r="C268" s="256" t="s">
        <v>3269</v>
      </c>
      <c r="D268" s="250" t="s">
        <v>3269</v>
      </c>
      <c r="E268" s="250" t="s">
        <v>1627</v>
      </c>
      <c r="F268" s="250" t="str">
        <f ca="1">IF(ISERROR($V268),"",OFFSET('Smelter Look-up'!$E$4,$V268-4,0))</f>
        <v>CID000309</v>
      </c>
      <c r="G268" s="250" t="str">
        <f ca="1">IF(C268=$X$4,"Enter smelter details", IF(ISERROR($V268),"",OFFSET('Smelter Look-up'!$F$4,$V268-4,0)))</f>
        <v>CFSI</v>
      </c>
      <c r="H268" s="251">
        <f ca="1">IF(ISERROR($V268),"",OFFSET('Smelter Look-up'!$G$4,$V268-4,0))</f>
        <v>0</v>
      </c>
      <c r="I268" s="252" t="s">
        <v>3848</v>
      </c>
      <c r="J268" s="252" t="s">
        <v>15092</v>
      </c>
      <c r="K268" s="254"/>
      <c r="L268" s="254"/>
      <c r="M268" s="254"/>
      <c r="N268" s="254" t="s">
        <v>15876</v>
      </c>
      <c r="O268" s="254" t="s">
        <v>15877</v>
      </c>
      <c r="P268" s="253"/>
      <c r="Q268" s="255" t="s">
        <v>15458</v>
      </c>
      <c r="R268" s="250" t="str">
        <f ca="1">IF(ISERROR($V268),"",OFFSET('Smelter Look-up'!$C$4,$V268-4,0)&amp;"")</f>
        <v>PT Aries Kencana Sejahtera</v>
      </c>
      <c r="S268" s="264" t="str">
        <f t="shared" ca="1" si="13"/>
        <v>ID</v>
      </c>
      <c r="T268" s="264" t="str">
        <f ca="1">IF(B268="","",IF(ISERROR(MATCH($J268,SorP!$B$1:$B$6230,0)),"",INDIRECT("'SorP'!$A$"&amp;MATCH($J268,SorP!$B$1:$B$6230,0))))</f>
        <v>ID-BB</v>
      </c>
      <c r="U268" s="299"/>
      <c r="V268" s="300">
        <f>IF(C268="",NA(),MATCH($B268&amp;$C268,'Smelter Look-up'!$J:$J,0))</f>
        <v>438</v>
      </c>
      <c r="W268" s="301"/>
      <c r="X268" s="301">
        <f t="shared" si="14"/>
        <v>0</v>
      </c>
      <c r="Y268" s="301"/>
      <c r="Z268" s="301"/>
      <c r="AB268" s="303" t="str">
        <f t="shared" si="15"/>
        <v>TinPT Aries Kencana Sejahtera</v>
      </c>
    </row>
    <row r="269" spans="1:28" s="302" customFormat="1" ht="255">
      <c r="A269" s="249"/>
      <c r="B269" s="250" t="s">
        <v>1655</v>
      </c>
      <c r="C269" s="256" t="s">
        <v>1963</v>
      </c>
      <c r="D269" s="250" t="s">
        <v>1963</v>
      </c>
      <c r="E269" s="250" t="s">
        <v>1627</v>
      </c>
      <c r="F269" s="250" t="str">
        <f ca="1">IF(ISERROR($V269),"",OFFSET('Smelter Look-up'!$E$4,$V269-4,0))</f>
        <v>CID000306</v>
      </c>
      <c r="G269" s="250" t="str">
        <f ca="1">IF(C269=$X$4,"Enter smelter details", IF(ISERROR($V269),"",OFFSET('Smelter Look-up'!$F$4,$V269-4,0)))</f>
        <v>CFSI</v>
      </c>
      <c r="H269" s="251">
        <f ca="1">IF(ISERROR($V269),"",OFFSET('Smelter Look-up'!$G$4,$V269-4,0))</f>
        <v>0</v>
      </c>
      <c r="I269" s="252" t="s">
        <v>2543</v>
      </c>
      <c r="J269" s="252" t="s">
        <v>15092</v>
      </c>
      <c r="K269" s="254"/>
      <c r="L269" s="254"/>
      <c r="M269" s="254"/>
      <c r="N269" s="254" t="s">
        <v>15770</v>
      </c>
      <c r="O269" s="254" t="s">
        <v>15878</v>
      </c>
      <c r="P269" s="253"/>
      <c r="Q269" s="255" t="s">
        <v>15458</v>
      </c>
      <c r="R269" s="250" t="str">
        <f ca="1">IF(ISERROR($V269),"",OFFSET('Smelter Look-up'!$C$4,$V269-4,0)&amp;"")</f>
        <v>CV Gita Pesona</v>
      </c>
      <c r="S269" s="264" t="str">
        <f t="shared" ca="1" si="13"/>
        <v>ID</v>
      </c>
      <c r="T269" s="264" t="str">
        <f ca="1">IF(B269="","",IF(ISERROR(MATCH($J269,SorP!$B$1:$B$6230,0)),"",INDIRECT("'SorP'!$A$"&amp;MATCH($J269,SorP!$B$1:$B$6230,0))))</f>
        <v>ID-BB</v>
      </c>
      <c r="U269" s="299"/>
      <c r="V269" s="300">
        <f>IF(C269="",NA(),MATCH($B269&amp;$C269,'Smelter Look-up'!$J:$J,0))</f>
        <v>370</v>
      </c>
      <c r="W269" s="301"/>
      <c r="X269" s="301">
        <f t="shared" si="14"/>
        <v>0</v>
      </c>
      <c r="Y269" s="301"/>
      <c r="Z269" s="301"/>
      <c r="AB269" s="303" t="str">
        <f t="shared" si="15"/>
        <v>TinCV Gita Pesona</v>
      </c>
    </row>
    <row r="270" spans="1:28" s="302" customFormat="1" ht="409.5">
      <c r="A270" s="249"/>
      <c r="B270" s="250" t="s">
        <v>1655</v>
      </c>
      <c r="C270" s="256" t="s">
        <v>58</v>
      </c>
      <c r="D270" s="250" t="s">
        <v>58</v>
      </c>
      <c r="E270" s="250" t="s">
        <v>3832</v>
      </c>
      <c r="F270" s="250" t="str">
        <f ca="1">IF(ISERROR($V270),"",OFFSET('Smelter Look-up'!$E$4,$V270-4,0))</f>
        <v>CID000292</v>
      </c>
      <c r="G270" s="250" t="str">
        <f ca="1">IF(C270=$X$4,"Enter smelter details", IF(ISERROR($V270),"",OFFSET('Smelter Look-up'!$F$4,$V270-4,0)))</f>
        <v>CFSI</v>
      </c>
      <c r="H270" s="251">
        <f ca="1">IF(ISERROR($V270),"",OFFSET('Smelter Look-up'!$G$4,$V270-4,0))</f>
        <v>0</v>
      </c>
      <c r="I270" s="252" t="s">
        <v>2536</v>
      </c>
      <c r="J270" s="252" t="s">
        <v>2508</v>
      </c>
      <c r="K270" s="254"/>
      <c r="L270" s="254"/>
      <c r="M270" s="254"/>
      <c r="N270" s="254" t="s">
        <v>15879</v>
      </c>
      <c r="O270" s="254" t="s">
        <v>15880</v>
      </c>
      <c r="P270" s="253"/>
      <c r="Q270" s="255" t="s">
        <v>15458</v>
      </c>
      <c r="R270" s="250" t="str">
        <f ca="1">IF(ISERROR($V270),"",OFFSET('Smelter Look-up'!$C$4,$V270-4,0)&amp;"")</f>
        <v>Alpha</v>
      </c>
      <c r="S270" s="264" t="str">
        <f t="shared" ca="1" si="13"/>
        <v>US</v>
      </c>
      <c r="T270" s="264" t="str">
        <f ca="1">IF(B270="","",IF(ISERROR(MATCH($J270,SorP!$B$1:$B$6230,0)),"",INDIRECT("'SorP'!$A$"&amp;MATCH($J270,SorP!$B$1:$B$6230,0))))</f>
        <v>US-PA</v>
      </c>
      <c r="U270" s="299"/>
      <c r="V270" s="300">
        <f>IF(C270="",NA(),MATCH($B270&amp;$C270,'Smelter Look-up'!$J:$J,0))</f>
        <v>348</v>
      </c>
      <c r="W270" s="301"/>
      <c r="X270" s="301">
        <f t="shared" si="14"/>
        <v>0</v>
      </c>
      <c r="Y270" s="301"/>
      <c r="Z270" s="301"/>
      <c r="AB270" s="303" t="str">
        <f t="shared" si="15"/>
        <v>TinAlpha</v>
      </c>
    </row>
    <row r="271" spans="1:28" s="302" customFormat="1" ht="89.25">
      <c r="A271" s="249"/>
      <c r="B271" s="250" t="s">
        <v>1655</v>
      </c>
      <c r="C271" s="256" t="s">
        <v>3153</v>
      </c>
      <c r="D271" s="250" t="s">
        <v>3153</v>
      </c>
      <c r="E271" s="250" t="s">
        <v>1621</v>
      </c>
      <c r="F271" s="250" t="str">
        <f ca="1">IF(ISERROR($V271),"",OFFSET('Smelter Look-up'!$E$4,$V271-4,0))</f>
        <v>CID000278</v>
      </c>
      <c r="G271" s="250" t="str">
        <f ca="1">IF(C271=$X$4,"Enter smelter details", IF(ISERROR($V271),"",OFFSET('Smelter Look-up'!$F$4,$V271-4,0)))</f>
        <v>CFSI</v>
      </c>
      <c r="H271" s="251">
        <f ca="1">IF(ISERROR($V271),"",OFFSET('Smelter Look-up'!$G$4,$V271-4,0))</f>
        <v>0</v>
      </c>
      <c r="I271" s="252" t="s">
        <v>2533</v>
      </c>
      <c r="J271" s="252" t="s">
        <v>2534</v>
      </c>
      <c r="K271" s="254"/>
      <c r="L271" s="254"/>
      <c r="M271" s="254"/>
      <c r="N271" s="254" t="s">
        <v>15881</v>
      </c>
      <c r="O271" s="254" t="s">
        <v>15882</v>
      </c>
      <c r="P271" s="253"/>
      <c r="Q271" s="255"/>
      <c r="R271" s="250" t="str">
        <f ca="1">IF(ISERROR($V271),"",OFFSET('Smelter Look-up'!$C$4,$V271-4,0)&amp;"")</f>
        <v>CNMC (Guangxi) PGMA Co., Ltd.</v>
      </c>
      <c r="S271" s="264" t="str">
        <f t="shared" ca="1" si="13"/>
        <v>CN</v>
      </c>
      <c r="T271" s="264" t="str">
        <f ca="1">IF(B271="","",IF(ISERROR(MATCH($J271,SorP!$B$1:$B$6230,0)),"",INDIRECT("'SorP'!$A$"&amp;MATCH($J271,SorP!$B$1:$B$6230,0))))</f>
        <v>CN-45</v>
      </c>
      <c r="U271" s="299"/>
      <c r="V271" s="300">
        <f>IF(C271="",NA(),MATCH($B271&amp;$C271,'Smelter Look-up'!$J:$J,0))</f>
        <v>364</v>
      </c>
      <c r="W271" s="301"/>
      <c r="X271" s="301">
        <f t="shared" si="14"/>
        <v>0</v>
      </c>
      <c r="Y271" s="301"/>
      <c r="Z271" s="301"/>
      <c r="AB271" s="303" t="str">
        <f t="shared" si="15"/>
        <v>TinCNMC (Guangxi) PGMA Co., Ltd.</v>
      </c>
    </row>
    <row r="272" spans="1:28" s="302" customFormat="1" ht="229.5">
      <c r="A272" s="249"/>
      <c r="B272" s="250" t="s">
        <v>1655</v>
      </c>
      <c r="C272" s="256" t="s">
        <v>2532</v>
      </c>
      <c r="D272" s="250" t="s">
        <v>2532</v>
      </c>
      <c r="E272" s="250" t="s">
        <v>1621</v>
      </c>
      <c r="F272" s="250" t="str">
        <f ca="1">IF(ISERROR($V272),"",OFFSET('Smelter Look-up'!$E$4,$V272-4,0))</f>
        <v>CID000244</v>
      </c>
      <c r="G272" s="250" t="str">
        <f ca="1">IF(C272=$X$4,"Enter smelter details", IF(ISERROR($V272),"",OFFSET('Smelter Look-up'!$F$4,$V272-4,0)))</f>
        <v>CFSI</v>
      </c>
      <c r="H272" s="251">
        <f ca="1">IF(ISERROR($V272),"",OFFSET('Smelter Look-up'!$G$4,$V272-4,0))</f>
        <v>0</v>
      </c>
      <c r="I272" s="252" t="s">
        <v>2510</v>
      </c>
      <c r="J272" s="252" t="s">
        <v>2342</v>
      </c>
      <c r="K272" s="254"/>
      <c r="L272" s="254"/>
      <c r="M272" s="254"/>
      <c r="N272" s="254" t="s">
        <v>15883</v>
      </c>
      <c r="O272" s="254" t="s">
        <v>15884</v>
      </c>
      <c r="P272" s="253"/>
      <c r="Q272" s="255" t="s">
        <v>15458</v>
      </c>
      <c r="R272" s="250" t="str">
        <f ca="1">IF(ISERROR($V272),"",OFFSET('Smelter Look-up'!$C$4,$V272-4,0)&amp;"")</f>
        <v>Jiangxi Ketai Advanced Material Co., Ltd.</v>
      </c>
      <c r="S272" s="264" t="str">
        <f t="shared" ca="1" si="13"/>
        <v>CN</v>
      </c>
      <c r="T272" s="264" t="str">
        <f ca="1">IF(B272="","",IF(ISERROR(MATCH($J272,SorP!$B$1:$B$6230,0)),"",INDIRECT("'SorP'!$A$"&amp;MATCH($J272,SorP!$B$1:$B$6230,0))))</f>
        <v>CN-36</v>
      </c>
      <c r="U272" s="299"/>
      <c r="V272" s="300">
        <f>IF(C272="",NA(),MATCH($B272&amp;$C272,'Smelter Look-up'!$J:$J,0))</f>
        <v>407</v>
      </c>
      <c r="W272" s="301"/>
      <c r="X272" s="301">
        <f t="shared" si="14"/>
        <v>0</v>
      </c>
      <c r="Y272" s="301"/>
      <c r="Z272" s="301"/>
      <c r="AB272" s="303" t="str">
        <f t="shared" si="15"/>
        <v>TinJiangxi Ketai Advanced Material Co., Ltd.</v>
      </c>
    </row>
    <row r="273" spans="1:28" s="302" customFormat="1" ht="114.75">
      <c r="A273" s="249"/>
      <c r="B273" s="250" t="s">
        <v>1655</v>
      </c>
      <c r="C273" s="256" t="s">
        <v>3647</v>
      </c>
      <c r="D273" s="250" t="s">
        <v>3647</v>
      </c>
      <c r="E273" s="250" t="s">
        <v>1621</v>
      </c>
      <c r="F273" s="250" t="str">
        <f ca="1">IF(ISERROR($V273),"",OFFSET('Smelter Look-up'!$E$4,$V273-4,0))</f>
        <v>CID000228</v>
      </c>
      <c r="G273" s="250" t="str">
        <f ca="1">IF(C273=$X$4,"Enter smelter details", IF(ISERROR($V273),"",OFFSET('Smelter Look-up'!$F$4,$V273-4,0)))</f>
        <v>CFSI</v>
      </c>
      <c r="H273" s="251">
        <f ca="1">IF(ISERROR($V273),"",OFFSET('Smelter Look-up'!$G$4,$V273-4,0))</f>
        <v>0</v>
      </c>
      <c r="I273" s="252" t="s">
        <v>2553</v>
      </c>
      <c r="J273" s="252" t="s">
        <v>2327</v>
      </c>
      <c r="K273" s="254"/>
      <c r="L273" s="254"/>
      <c r="M273" s="254"/>
      <c r="N273" s="254" t="s">
        <v>15885</v>
      </c>
      <c r="O273" s="254" t="s">
        <v>15886</v>
      </c>
      <c r="P273" s="253"/>
      <c r="Q273" s="255" t="s">
        <v>15458</v>
      </c>
      <c r="R273" s="250" t="str">
        <f ca="1">IF(ISERROR($V273),"",OFFSET('Smelter Look-up'!$C$4,$V273-4,0)&amp;"")</f>
        <v>Chenzhou Yunxiang Mining and Metallurgy Co., Ltd.</v>
      </c>
      <c r="S273" s="264" t="str">
        <f t="shared" ca="1" si="13"/>
        <v>CN</v>
      </c>
      <c r="T273" s="264" t="str">
        <f ca="1">IF(B273="","",IF(ISERROR(MATCH($J273,SorP!$B$1:$B$6230,0)),"",INDIRECT("'SorP'!$A$"&amp;MATCH($J273,SorP!$B$1:$B$6230,0))))</f>
        <v>CN-43</v>
      </c>
      <c r="U273" s="299"/>
      <c r="V273" s="300">
        <f>IF(C273="",NA(),MATCH($B273&amp;$C273,'Smelter Look-up'!$J:$J,0))</f>
        <v>357</v>
      </c>
      <c r="W273" s="301"/>
      <c r="X273" s="301">
        <f t="shared" si="14"/>
        <v>0</v>
      </c>
      <c r="Y273" s="301"/>
      <c r="Z273" s="301"/>
      <c r="AB273" s="303" t="str">
        <f t="shared" si="15"/>
        <v>TinChenzhou Yunxiang Mining and Metallurgy Co., Ltd.</v>
      </c>
    </row>
    <row r="274" spans="1:28" s="302" customFormat="1" ht="102">
      <c r="A274" s="249"/>
      <c r="B274" s="250" t="s">
        <v>1657</v>
      </c>
      <c r="C274" s="256" t="s">
        <v>3986</v>
      </c>
      <c r="D274" s="250" t="s">
        <v>3986</v>
      </c>
      <c r="E274" s="250" t="s">
        <v>1621</v>
      </c>
      <c r="F274" s="250" t="str">
        <f ca="1">IF(ISERROR($V274),"",OFFSET('Smelter Look-up'!$E$4,$V274-4,0))</f>
        <v>CID003182</v>
      </c>
      <c r="G274" s="250" t="str">
        <f ca="1">IF(C274=$X$4,"Enter smelter details", IF(ISERROR($V274),"",OFFSET('Smelter Look-up'!$F$4,$V274-4,0)))</f>
        <v>CFSI</v>
      </c>
      <c r="H274" s="251">
        <f ca="1">IF(ISERROR($V274),"",OFFSET('Smelter Look-up'!$G$4,$V274-4,0))</f>
        <v>0</v>
      </c>
      <c r="I274" s="252" t="s">
        <v>3991</v>
      </c>
      <c r="J274" s="252" t="s">
        <v>2327</v>
      </c>
      <c r="K274" s="254"/>
      <c r="L274" s="254"/>
      <c r="M274" s="254"/>
      <c r="N274" s="254"/>
      <c r="O274" s="254"/>
      <c r="P274" s="253"/>
      <c r="Q274" s="255"/>
      <c r="R274" s="250" t="str">
        <f ca="1">IF(ISERROR($V274),"",OFFSET('Smelter Look-up'!$C$4,$V274-4,0)&amp;"")</f>
        <v>Hunan Litian Tungsten Industry Co., Ltd.</v>
      </c>
      <c r="S274" s="264" t="str">
        <f t="shared" ca="1" si="13"/>
        <v>CN</v>
      </c>
      <c r="T274" s="264" t="str">
        <f ca="1">IF(B274="","",IF(ISERROR(MATCH($J274,SorP!$B$1:$B$6230,0)),"",INDIRECT("'SorP'!$A$"&amp;MATCH($J274,SorP!$B$1:$B$6230,0))))</f>
        <v>CN-43</v>
      </c>
      <c r="U274" s="299"/>
      <c r="V274" s="300">
        <f>IF(C274="",NA(),MATCH($B274&amp;$C274,'Smelter Look-up'!$J:$J,0))</f>
        <v>535</v>
      </c>
      <c r="W274" s="301"/>
      <c r="X274" s="301">
        <f t="shared" si="14"/>
        <v>0</v>
      </c>
      <c r="Y274" s="301"/>
      <c r="Z274" s="301"/>
      <c r="AB274" s="303" t="str">
        <f t="shared" si="15"/>
        <v>TungstenHunan Litian Tungsten Industry Co., Ltd.</v>
      </c>
    </row>
    <row r="275" spans="1:28" s="302" customFormat="1" ht="38.25">
      <c r="A275" s="249"/>
      <c r="B275" s="250" t="s">
        <v>1657</v>
      </c>
      <c r="C275" s="256" t="s">
        <v>3988</v>
      </c>
      <c r="D275" s="250" t="s">
        <v>3988</v>
      </c>
      <c r="E275" s="250" t="s">
        <v>1341</v>
      </c>
      <c r="F275" s="250" t="str">
        <f ca="1">IF(ISERROR($V275),"",OFFSET('Smelter Look-up'!$E$4,$V275-4,0))</f>
        <v>CID002845</v>
      </c>
      <c r="G275" s="250" t="str">
        <f ca="1">IF(C275=$X$4,"Enter smelter details", IF(ISERROR($V275),"",OFFSET('Smelter Look-up'!$F$4,$V275-4,0)))</f>
        <v>CFSI</v>
      </c>
      <c r="H275" s="251">
        <f ca="1">IF(ISERROR($V275),"",OFFSET('Smelter Look-up'!$G$4,$V275-4,0))</f>
        <v>0</v>
      </c>
      <c r="I275" s="252" t="s">
        <v>3343</v>
      </c>
      <c r="J275" s="252" t="s">
        <v>11799</v>
      </c>
      <c r="K275" s="254"/>
      <c r="L275" s="254"/>
      <c r="M275" s="254"/>
      <c r="N275" s="254" t="s">
        <v>15466</v>
      </c>
      <c r="O275" s="254" t="s">
        <v>15887</v>
      </c>
      <c r="P275" s="253"/>
      <c r="Q275" s="255" t="s">
        <v>15458</v>
      </c>
      <c r="R275" s="250" t="str">
        <f ca="1">IF(ISERROR($V275),"",OFFSET('Smelter Look-up'!$C$4,$V275-4,0)&amp;"")</f>
        <v>Moliren Ltd.</v>
      </c>
      <c r="S275" s="264" t="str">
        <f t="shared" ca="1" si="13"/>
        <v>RU</v>
      </c>
      <c r="T275" s="264" t="str">
        <f ca="1">IF(B275="","",IF(ISERROR(MATCH($J275,SorP!$B$1:$B$6230,0)),"",INDIRECT("'SorP'!$A$"&amp;MATCH($J275,SorP!$B$1:$B$6230,0))))</f>
        <v>RU-MOS</v>
      </c>
      <c r="U275" s="299"/>
      <c r="V275" s="300">
        <f>IF(C275="",NA(),MATCH($B275&amp;$C275,'Smelter Look-up'!$J:$J,0))</f>
        <v>551</v>
      </c>
      <c r="W275" s="301"/>
      <c r="X275" s="301">
        <f t="shared" si="14"/>
        <v>0</v>
      </c>
      <c r="Y275" s="301"/>
      <c r="Z275" s="301"/>
      <c r="AB275" s="303" t="str">
        <f t="shared" si="15"/>
        <v>TungstenMoliren Ltd.</v>
      </c>
    </row>
    <row r="276" spans="1:28" s="302" customFormat="1" ht="63.75">
      <c r="A276" s="249"/>
      <c r="B276" s="250" t="s">
        <v>1657</v>
      </c>
      <c r="C276" s="256" t="s">
        <v>3349</v>
      </c>
      <c r="D276" s="250" t="s">
        <v>3349</v>
      </c>
      <c r="E276" s="250" t="s">
        <v>1633</v>
      </c>
      <c r="F276" s="250" t="str">
        <f ca="1">IF(ISERROR($V276),"",OFFSET('Smelter Look-up'!$E$4,$V276-4,0))</f>
        <v>CID002843</v>
      </c>
      <c r="G276" s="250" t="str">
        <f ca="1">IF(C276=$X$4,"Enter smelter details", IF(ISERROR($V276),"",OFFSET('Smelter Look-up'!$F$4,$V276-4,0)))</f>
        <v>CFSI</v>
      </c>
      <c r="H276" s="251">
        <f ca="1">IF(ISERROR($V276),"",OFFSET('Smelter Look-up'!$G$4,$V276-4,0))</f>
        <v>0</v>
      </c>
      <c r="I276" s="252" t="s">
        <v>15216</v>
      </c>
      <c r="J276" s="252" t="s">
        <v>15112</v>
      </c>
      <c r="K276" s="254"/>
      <c r="L276" s="254"/>
      <c r="M276" s="254"/>
      <c r="N276" s="254" t="s">
        <v>15466</v>
      </c>
      <c r="O276" s="254" t="s">
        <v>15888</v>
      </c>
      <c r="P276" s="253"/>
      <c r="Q276" s="255" t="s">
        <v>15458</v>
      </c>
      <c r="R276" s="250" t="str">
        <f ca="1">IF(ISERROR($V276),"",OFFSET('Smelter Look-up'!$C$4,$V276-4,0)&amp;"")</f>
        <v>Woltech Korea Co., Ltd.</v>
      </c>
      <c r="S276" s="264" t="str">
        <f t="shared" ca="1" si="13"/>
        <v>KR</v>
      </c>
      <c r="T276" s="264" t="str">
        <f ca="1">IF(B276="","",IF(ISERROR(MATCH($J276,SorP!$B$1:$B$6230,0)),"",INDIRECT("'SorP'!$A$"&amp;MATCH($J276,SorP!$B$1:$B$6230,0))))</f>
        <v>KR-47</v>
      </c>
      <c r="U276" s="299"/>
      <c r="V276" s="300">
        <f>IF(C276="",NA(),MATCH($B276&amp;$C276,'Smelter Look-up'!$J:$J,0))</f>
        <v>564</v>
      </c>
      <c r="W276" s="301"/>
      <c r="X276" s="301">
        <f t="shared" si="14"/>
        <v>0</v>
      </c>
      <c r="Y276" s="301"/>
      <c r="Z276" s="301"/>
      <c r="AB276" s="303" t="str">
        <f t="shared" si="15"/>
        <v>TungstenWoltech Korea Co., Ltd.</v>
      </c>
    </row>
    <row r="277" spans="1:28" s="302" customFormat="1" ht="51">
      <c r="A277" s="249"/>
      <c r="B277" s="250" t="s">
        <v>1657</v>
      </c>
      <c r="C277" s="256" t="s">
        <v>3335</v>
      </c>
      <c r="D277" s="250" t="s">
        <v>3335</v>
      </c>
      <c r="E277" s="250" t="s">
        <v>1617</v>
      </c>
      <c r="F277" s="250" t="str">
        <f ca="1">IF(ISERROR($V277),"",OFFSET('Smelter Look-up'!$E$4,$V277-4,0))</f>
        <v>CID002833</v>
      </c>
      <c r="G277" s="250" t="str">
        <f ca="1">IF(C277=$X$4,"Enter smelter details", IF(ISERROR($V277),"",OFFSET('Smelter Look-up'!$F$4,$V277-4,0)))</f>
        <v>CFSI</v>
      </c>
      <c r="H277" s="251">
        <f ca="1">IF(ISERROR($V277),"",OFFSET('Smelter Look-up'!$G$4,$V277-4,0))</f>
        <v>0</v>
      </c>
      <c r="I277" s="252" t="s">
        <v>3337</v>
      </c>
      <c r="J277" s="252" t="s">
        <v>2432</v>
      </c>
      <c r="K277" s="254"/>
      <c r="L277" s="254"/>
      <c r="M277" s="254"/>
      <c r="N277" s="254" t="s">
        <v>15466</v>
      </c>
      <c r="O277" s="254" t="s">
        <v>15889</v>
      </c>
      <c r="P277" s="253"/>
      <c r="Q277" s="255" t="s">
        <v>15458</v>
      </c>
      <c r="R277" s="250" t="str">
        <f ca="1">IF(ISERROR($V277),"",OFFSET('Smelter Look-up'!$C$4,$V277-4,0)&amp;"")</f>
        <v>ACL Metais Eireli</v>
      </c>
      <c r="S277" s="264" t="str">
        <f t="shared" ca="1" si="13"/>
        <v>BR</v>
      </c>
      <c r="T277" s="264" t="str">
        <f ca="1">IF(B277="","",IF(ISERROR(MATCH($J277,SorP!$B$1:$B$6230,0)),"",INDIRECT("'SorP'!$A$"&amp;MATCH($J277,SorP!$B$1:$B$6230,0))))</f>
        <v>BR-SP</v>
      </c>
      <c r="U277" s="299"/>
      <c r="V277" s="300">
        <f>IF(C277="",NA(),MATCH($B277&amp;$C277,'Smelter Look-up'!$J:$J,0))</f>
        <v>507</v>
      </c>
      <c r="W277" s="301"/>
      <c r="X277" s="301">
        <f t="shared" si="14"/>
        <v>0</v>
      </c>
      <c r="Y277" s="301"/>
      <c r="Z277" s="301"/>
      <c r="AB277" s="303" t="str">
        <f t="shared" si="15"/>
        <v>TungstenACL Metais Eireli</v>
      </c>
    </row>
    <row r="278" spans="1:28" s="302" customFormat="1" ht="153">
      <c r="A278" s="249"/>
      <c r="B278" s="250" t="s">
        <v>1657</v>
      </c>
      <c r="C278" s="256" t="s">
        <v>3351</v>
      </c>
      <c r="D278" s="250" t="s">
        <v>3351</v>
      </c>
      <c r="E278" s="250" t="s">
        <v>1621</v>
      </c>
      <c r="F278" s="250" t="str">
        <f ca="1">IF(ISERROR($V278),"",OFFSET('Smelter Look-up'!$E$4,$V278-4,0))</f>
        <v>CID002830</v>
      </c>
      <c r="G278" s="250" t="str">
        <f ca="1">IF(C278=$X$4,"Enter smelter details", IF(ISERROR($V278),"",OFFSET('Smelter Look-up'!$F$4,$V278-4,0)))</f>
        <v>CFSI</v>
      </c>
      <c r="H278" s="251">
        <f ca="1">IF(ISERROR($V278),"",OFFSET('Smelter Look-up'!$G$4,$V278-4,0))</f>
        <v>0</v>
      </c>
      <c r="I278" s="252" t="s">
        <v>2552</v>
      </c>
      <c r="J278" s="252" t="s">
        <v>2342</v>
      </c>
      <c r="K278" s="254"/>
      <c r="L278" s="254"/>
      <c r="M278" s="254"/>
      <c r="N278" s="254" t="s">
        <v>15466</v>
      </c>
      <c r="O278" s="254" t="s">
        <v>15890</v>
      </c>
      <c r="P278" s="253"/>
      <c r="Q278" s="255" t="s">
        <v>15458</v>
      </c>
      <c r="R278" s="250" t="str">
        <f ca="1">IF(ISERROR($V278),"",OFFSET('Smelter Look-up'!$C$4,$V278-4,0)&amp;"")</f>
        <v>Xinfeng Huarui Tungsten &amp; Molybdenum New Material Co., Ltd.</v>
      </c>
      <c r="S278" s="264" t="str">
        <f t="shared" ca="1" si="13"/>
        <v>CN</v>
      </c>
      <c r="T278" s="264" t="str">
        <f ca="1">IF(B278="","",IF(ISERROR(MATCH($J278,SorP!$B$1:$B$6230,0)),"",INDIRECT("'SorP'!$A$"&amp;MATCH($J278,SorP!$B$1:$B$6230,0))))</f>
        <v>CN-36</v>
      </c>
      <c r="U278" s="299"/>
      <c r="V278" s="300">
        <f>IF(C278="",NA(),MATCH($B278&amp;$C278,'Smelter Look-up'!$J:$J,0))</f>
        <v>568</v>
      </c>
      <c r="W278" s="301"/>
      <c r="X278" s="301">
        <f t="shared" si="14"/>
        <v>0</v>
      </c>
      <c r="Y278" s="301"/>
      <c r="Z278" s="301"/>
      <c r="AB278" s="303" t="str">
        <f t="shared" si="15"/>
        <v>TungstenXinfeng Huarui Tungsten &amp; Molybdenum New Material Co., Ltd.</v>
      </c>
    </row>
    <row r="279" spans="1:28" s="302" customFormat="1" ht="102">
      <c r="A279" s="249"/>
      <c r="B279" s="250" t="s">
        <v>1657</v>
      </c>
      <c r="C279" s="256" t="s">
        <v>3663</v>
      </c>
      <c r="D279" s="250" t="s">
        <v>3663</v>
      </c>
      <c r="E279" s="250" t="s">
        <v>1339</v>
      </c>
      <c r="F279" s="250" t="str">
        <f ca="1">IF(ISERROR($V279),"",OFFSET('Smelter Look-up'!$E$4,$V279-4,0))</f>
        <v>CID002827</v>
      </c>
      <c r="G279" s="250" t="str">
        <f ca="1">IF(C279=$X$4,"Enter smelter details", IF(ISERROR($V279),"",OFFSET('Smelter Look-up'!$F$4,$V279-4,0)))</f>
        <v>CFSI</v>
      </c>
      <c r="H279" s="251">
        <f ca="1">IF(ISERROR($V279),"",OFFSET('Smelter Look-up'!$G$4,$V279-4,0))</f>
        <v>0</v>
      </c>
      <c r="I279" s="252" t="s">
        <v>3345</v>
      </c>
      <c r="J279" s="252" t="s">
        <v>3346</v>
      </c>
      <c r="K279" s="254"/>
      <c r="L279" s="254"/>
      <c r="M279" s="254"/>
      <c r="N279" s="254"/>
      <c r="O279" s="254" t="s">
        <v>15891</v>
      </c>
      <c r="P279" s="253"/>
      <c r="Q279" s="255" t="s">
        <v>15458</v>
      </c>
      <c r="R279" s="250" t="str">
        <f ca="1">IF(ISERROR($V279),"",OFFSET('Smelter Look-up'!$C$4,$V279-4,0)&amp;"")</f>
        <v>Philippine Chuangxin Industrial Co., Inc.</v>
      </c>
      <c r="S279" s="264" t="str">
        <f t="shared" ca="1" si="13"/>
        <v>PH</v>
      </c>
      <c r="T279" s="264" t="str">
        <f ca="1">IF(B279="","",IF(ISERROR(MATCH($J279,SorP!$B$1:$B$6230,0)),"",INDIRECT("'SorP'!$A$"&amp;MATCH($J279,SorP!$B$1:$B$6230,0))))</f>
        <v>PH-BUL</v>
      </c>
      <c r="U279" s="299"/>
      <c r="V279" s="300">
        <f>IF(C279="",NA(),MATCH($B279&amp;$C279,'Smelter Look-up'!$J:$J,0))</f>
        <v>554</v>
      </c>
      <c r="W279" s="301"/>
      <c r="X279" s="301">
        <f t="shared" si="14"/>
        <v>0</v>
      </c>
      <c r="Y279" s="301"/>
      <c r="Z279" s="301"/>
      <c r="AB279" s="303" t="str">
        <f t="shared" si="15"/>
        <v>TungstenPhilippine Chuangxin Industrial Co., Inc.</v>
      </c>
    </row>
    <row r="280" spans="1:28" s="302" customFormat="1" ht="153">
      <c r="A280" s="249"/>
      <c r="B280" s="250" t="s">
        <v>1657</v>
      </c>
      <c r="C280" s="256" t="s">
        <v>3347</v>
      </c>
      <c r="D280" s="250" t="s">
        <v>3347</v>
      </c>
      <c r="E280" s="250" t="s">
        <v>1621</v>
      </c>
      <c r="F280" s="250" t="str">
        <f ca="1">IF(ISERROR($V280),"",OFFSET('Smelter Look-up'!$E$4,$V280-4,0))</f>
        <v>CID002815</v>
      </c>
      <c r="G280" s="250" t="str">
        <f ca="1">IF(C280=$X$4,"Enter smelter details", IF(ISERROR($V280),"",OFFSET('Smelter Look-up'!$F$4,$V280-4,0)))</f>
        <v>CFSI</v>
      </c>
      <c r="H280" s="251">
        <f ca="1">IF(ISERROR($V280),"",OFFSET('Smelter Look-up'!$G$4,$V280-4,0))</f>
        <v>0</v>
      </c>
      <c r="I280" s="252" t="s">
        <v>2511</v>
      </c>
      <c r="J280" s="252" t="s">
        <v>2327</v>
      </c>
      <c r="K280" s="254"/>
      <c r="L280" s="254"/>
      <c r="M280" s="254"/>
      <c r="N280" s="254" t="s">
        <v>15466</v>
      </c>
      <c r="O280" s="254" t="s">
        <v>15890</v>
      </c>
      <c r="P280" s="253"/>
      <c r="Q280" s="255" t="s">
        <v>15458</v>
      </c>
      <c r="R280" s="250" t="str">
        <f ca="1">IF(ISERROR($V280),"",OFFSET('Smelter Look-up'!$C$4,$V280-4,0)&amp;"")</f>
        <v>South-East Nonferrous Metal Company Limited of Hengyang City</v>
      </c>
      <c r="S280" s="264" t="str">
        <f t="shared" ca="1" si="13"/>
        <v>CN</v>
      </c>
      <c r="T280" s="264" t="str">
        <f ca="1">IF(B280="","",IF(ISERROR(MATCH($J280,SorP!$B$1:$B$6230,0)),"",INDIRECT("'SorP'!$A$"&amp;MATCH($J280,SorP!$B$1:$B$6230,0))))</f>
        <v>CN-43</v>
      </c>
      <c r="U280" s="299"/>
      <c r="V280" s="300">
        <f>IF(C280="",NA(),MATCH($B280&amp;$C280,'Smelter Look-up'!$J:$J,0))</f>
        <v>556</v>
      </c>
      <c r="W280" s="301"/>
      <c r="X280" s="301">
        <f t="shared" si="14"/>
        <v>0</v>
      </c>
      <c r="Y280" s="301"/>
      <c r="Z280" s="301"/>
      <c r="AB280" s="303" t="str">
        <f t="shared" si="15"/>
        <v>TungstenSouth-East Nonferrous Metal Company Limited of Hengyang City</v>
      </c>
    </row>
    <row r="281" spans="1:28" s="302" customFormat="1" ht="89.25">
      <c r="A281" s="249"/>
      <c r="B281" s="250" t="s">
        <v>1657</v>
      </c>
      <c r="C281" s="256" t="s">
        <v>3854</v>
      </c>
      <c r="D281" s="250" t="s">
        <v>3854</v>
      </c>
      <c r="E281" s="250" t="s">
        <v>1341</v>
      </c>
      <c r="F281" s="250" t="str">
        <f ca="1">IF(ISERROR($V281),"",OFFSET('Smelter Look-up'!$E$4,$V281-4,0))</f>
        <v>CID002724</v>
      </c>
      <c r="G281" s="250" t="str">
        <f ca="1">IF(C281=$X$4,"Enter smelter details", IF(ISERROR($V281),"",OFFSET('Smelter Look-up'!$F$4,$V281-4,0)))</f>
        <v>CFSI</v>
      </c>
      <c r="H281" s="251">
        <f ca="1">IF(ISERROR($V281),"",OFFSET('Smelter Look-up'!$G$4,$V281-4,0))</f>
        <v>0</v>
      </c>
      <c r="I281" s="252" t="s">
        <v>3989</v>
      </c>
      <c r="J281" s="252" t="s">
        <v>11786</v>
      </c>
      <c r="K281" s="254"/>
      <c r="L281" s="254"/>
      <c r="M281" s="254"/>
      <c r="N281" s="254"/>
      <c r="O281" s="254" t="s">
        <v>1341</v>
      </c>
      <c r="P281" s="253"/>
      <c r="Q281" s="255" t="s">
        <v>15458</v>
      </c>
      <c r="R281" s="250" t="str">
        <f ca="1">IF(ISERROR($V281),"",OFFSET('Smelter Look-up'!$C$4,$V281-4,0)&amp;"")</f>
        <v>Unecha Refractory metals plant</v>
      </c>
      <c r="S281" s="264" t="str">
        <f t="shared" ca="1" si="13"/>
        <v>RU</v>
      </c>
      <c r="T281" s="264" t="str">
        <f ca="1">IF(B281="","",IF(ISERROR(MATCH($J281,SorP!$B$1:$B$6230,0)),"",INDIRECT("'SorP'!$A$"&amp;MATCH($J281,SorP!$B$1:$B$6230,0))))</f>
        <v>RU-BRY</v>
      </c>
      <c r="U281" s="299"/>
      <c r="V281" s="300">
        <f>IF(C281="",NA(),MATCH($B281&amp;$C281,'Smelter Look-up'!$J:$J,0))</f>
        <v>558</v>
      </c>
      <c r="W281" s="301"/>
      <c r="X281" s="301">
        <f t="shared" si="14"/>
        <v>0</v>
      </c>
      <c r="Y281" s="301"/>
      <c r="Z281" s="301"/>
      <c r="AB281" s="303" t="str">
        <f t="shared" si="15"/>
        <v>TungstenUnecha Refractory metals plant</v>
      </c>
    </row>
    <row r="282" spans="1:28" s="302" customFormat="1" ht="242.25">
      <c r="A282" s="249"/>
      <c r="B282" s="250" t="s">
        <v>1657</v>
      </c>
      <c r="C282" s="256" t="s">
        <v>2640</v>
      </c>
      <c r="D282" s="250" t="s">
        <v>2640</v>
      </c>
      <c r="E282" s="250" t="s">
        <v>1341</v>
      </c>
      <c r="F282" s="250" t="str">
        <f ca="1">IF(ISERROR($V282),"",OFFSET('Smelter Look-up'!$E$4,$V282-4,0))</f>
        <v>CID002649</v>
      </c>
      <c r="G282" s="250" t="str">
        <f ca="1">IF(C282=$X$4,"Enter smelter details", IF(ISERROR($V282),"",OFFSET('Smelter Look-up'!$F$4,$V282-4,0)))</f>
        <v>CFSI</v>
      </c>
      <c r="H282" s="251">
        <f ca="1">IF(ISERROR($V282),"",OFFSET('Smelter Look-up'!$G$4,$V282-4,0))</f>
        <v>0</v>
      </c>
      <c r="I282" s="252" t="s">
        <v>2642</v>
      </c>
      <c r="J282" s="252" t="s">
        <v>11866</v>
      </c>
      <c r="K282" s="254"/>
      <c r="L282" s="254"/>
      <c r="M282" s="254"/>
      <c r="N282" s="254" t="s">
        <v>15892</v>
      </c>
      <c r="O282" s="254" t="s">
        <v>15893</v>
      </c>
      <c r="P282" s="253"/>
      <c r="Q282" s="255" t="s">
        <v>15458</v>
      </c>
      <c r="R282" s="250" t="str">
        <f ca="1">IF(ISERROR($V282),"",OFFSET('Smelter Look-up'!$C$4,$V282-4,0)&amp;"")</f>
        <v>Hydrometallurg, JSC</v>
      </c>
      <c r="S282" s="264" t="str">
        <f t="shared" ca="1" si="13"/>
        <v>RU</v>
      </c>
      <c r="T282" s="264" t="str">
        <f ca="1">IF(B282="","",IF(ISERROR(MATCH($J282,SorP!$B$1:$B$6230,0)),"",INDIRECT("'SorP'!$A$"&amp;MATCH($J282,SorP!$B$1:$B$6230,0))))</f>
        <v>RU-KB</v>
      </c>
      <c r="U282" s="299"/>
      <c r="V282" s="300">
        <f>IF(C282="",NA(),MATCH($B282&amp;$C282,'Smelter Look-up'!$J:$J,0))</f>
        <v>536</v>
      </c>
      <c r="W282" s="301"/>
      <c r="X282" s="301">
        <f t="shared" si="14"/>
        <v>0</v>
      </c>
      <c r="Y282" s="301"/>
      <c r="Z282" s="301"/>
      <c r="AB282" s="303" t="str">
        <f t="shared" si="15"/>
        <v>TungstenHydrometallurg, JSC</v>
      </c>
    </row>
    <row r="283" spans="1:28" s="302" customFormat="1" ht="102">
      <c r="A283" s="249"/>
      <c r="B283" s="250" t="s">
        <v>1657</v>
      </c>
      <c r="C283" s="256" t="s">
        <v>3338</v>
      </c>
      <c r="D283" s="250" t="s">
        <v>3338</v>
      </c>
      <c r="E283" s="250" t="s">
        <v>1621</v>
      </c>
      <c r="F283" s="250" t="str">
        <f ca="1">IF(ISERROR($V283),"",OFFSET('Smelter Look-up'!$E$4,$V283-4,0))</f>
        <v>CID002647</v>
      </c>
      <c r="G283" s="250" t="str">
        <f ca="1">IF(C283=$X$4,"Enter smelter details", IF(ISERROR($V283),"",OFFSET('Smelter Look-up'!$F$4,$V283-4,0)))</f>
        <v>CFSI</v>
      </c>
      <c r="H283" s="251">
        <f ca="1">IF(ISERROR($V283),"",OFFSET('Smelter Look-up'!$G$4,$V283-4,0))</f>
        <v>0</v>
      </c>
      <c r="I283" s="252" t="s">
        <v>3662</v>
      </c>
      <c r="J283" s="252" t="s">
        <v>2342</v>
      </c>
      <c r="K283" s="254"/>
      <c r="L283" s="254"/>
      <c r="M283" s="254"/>
      <c r="N283" s="254"/>
      <c r="O283" s="254"/>
      <c r="P283" s="253"/>
      <c r="Q283" s="255"/>
      <c r="R283" s="250" t="str">
        <f ca="1">IF(ISERROR($V283),"",OFFSET('Smelter Look-up'!$C$4,$V283-4,0)&amp;"")</f>
        <v>Jiangxi Dayu Longxintai Tungsten Co., Ltd.</v>
      </c>
      <c r="S283" s="264" t="str">
        <f t="shared" ca="1" si="13"/>
        <v>CN</v>
      </c>
      <c r="T283" s="264" t="str">
        <f ca="1">IF(B283="","",IF(ISERROR(MATCH($J283,SorP!$B$1:$B$6230,0)),"",INDIRECT("'SorP'!$A$"&amp;MATCH($J283,SorP!$B$1:$B$6230,0))))</f>
        <v>CN-36</v>
      </c>
      <c r="U283" s="299"/>
      <c r="V283" s="300">
        <f>IF(C283="",NA(),MATCH($B283&amp;$C283,'Smelter Look-up'!$J:$J,0))</f>
        <v>539</v>
      </c>
      <c r="W283" s="301"/>
      <c r="X283" s="301">
        <f t="shared" si="14"/>
        <v>0</v>
      </c>
      <c r="Y283" s="301"/>
      <c r="Z283" s="301"/>
      <c r="AB283" s="303" t="str">
        <f t="shared" si="15"/>
        <v>TungstenJiangxi Dayu Longxintai Tungsten Co., Ltd.</v>
      </c>
    </row>
    <row r="284" spans="1:28" s="302" customFormat="1" ht="102">
      <c r="A284" s="249"/>
      <c r="B284" s="250" t="s">
        <v>1657</v>
      </c>
      <c r="C284" s="256" t="s">
        <v>15200</v>
      </c>
      <c r="D284" s="250" t="s">
        <v>15200</v>
      </c>
      <c r="E284" s="250" t="s">
        <v>1621</v>
      </c>
      <c r="F284" s="250" t="str">
        <f ca="1">IF(ISERROR($V284),"",OFFSET('Smelter Look-up'!$E$4,$V284-4,0))</f>
        <v>CID002645</v>
      </c>
      <c r="G284" s="250" t="str">
        <f ca="1">IF(C284=$X$4,"Enter smelter details", IF(ISERROR($V284),"",OFFSET('Smelter Look-up'!$F$4,$V284-4,0)))</f>
        <v>CFSI</v>
      </c>
      <c r="H284" s="251">
        <f ca="1">IF(ISERROR($V284),"",OFFSET('Smelter Look-up'!$G$4,$V284-4,0))</f>
        <v>0</v>
      </c>
      <c r="I284" s="252" t="s">
        <v>2552</v>
      </c>
      <c r="J284" s="252" t="s">
        <v>2342</v>
      </c>
      <c r="K284" s="254"/>
      <c r="L284" s="254"/>
      <c r="M284" s="254"/>
      <c r="N284" s="254" t="s">
        <v>15894</v>
      </c>
      <c r="O284" s="254" t="s">
        <v>15895</v>
      </c>
      <c r="P284" s="253"/>
      <c r="Q284" s="255"/>
      <c r="R284" s="250" t="str">
        <f ca="1">IF(ISERROR($V284),"",OFFSET('Smelter Look-up'!$C$4,$V284-4,0)&amp;"")</f>
        <v>Ganzhou Haichuang Tungsten Co., Ltd.</v>
      </c>
      <c r="S284" s="264" t="str">
        <f t="shared" ca="1" si="13"/>
        <v>CN</v>
      </c>
      <c r="T284" s="264" t="str">
        <f ca="1">IF(B284="","",IF(ISERROR(MATCH($J284,SorP!$B$1:$B$6230,0)),"",INDIRECT("'SorP'!$A$"&amp;MATCH($J284,SorP!$B$1:$B$6230,0))))</f>
        <v>CN-36</v>
      </c>
      <c r="U284" s="299"/>
      <c r="V284" s="300">
        <f>IF(C284="",NA(),MATCH($B284&amp;$C284,'Smelter Look-up'!$J:$J,0))</f>
        <v>519</v>
      </c>
      <c r="W284" s="301"/>
      <c r="X284" s="301">
        <f t="shared" si="14"/>
        <v>0</v>
      </c>
      <c r="Y284" s="301"/>
      <c r="Z284" s="301"/>
      <c r="AB284" s="303" t="str">
        <f t="shared" si="15"/>
        <v>TungstenGanzhou Haichuang Tungsten Co., Ltd.</v>
      </c>
    </row>
    <row r="285" spans="1:28" s="302" customFormat="1" ht="255">
      <c r="A285" s="249"/>
      <c r="B285" s="250" t="s">
        <v>1657</v>
      </c>
      <c r="C285" s="256" t="s">
        <v>2637</v>
      </c>
      <c r="D285" s="250" t="s">
        <v>2637</v>
      </c>
      <c r="E285" s="250" t="s">
        <v>3832</v>
      </c>
      <c r="F285" s="250" t="str">
        <f ca="1">IF(ISERROR($V285),"",OFFSET('Smelter Look-up'!$E$4,$V285-4,0))</f>
        <v>CID002589</v>
      </c>
      <c r="G285" s="250" t="str">
        <f ca="1">IF(C285=$X$4,"Enter smelter details", IF(ISERROR($V285),"",OFFSET('Smelter Look-up'!$F$4,$V285-4,0)))</f>
        <v>CFSI</v>
      </c>
      <c r="H285" s="251">
        <f ca="1">IF(ISERROR($V285),"",OFFSET('Smelter Look-up'!$G$4,$V285-4,0))</f>
        <v>0</v>
      </c>
      <c r="I285" s="252" t="s">
        <v>2639</v>
      </c>
      <c r="J285" s="252" t="s">
        <v>2363</v>
      </c>
      <c r="K285" s="254"/>
      <c r="L285" s="254"/>
      <c r="M285" s="254"/>
      <c r="N285" s="254" t="s">
        <v>15896</v>
      </c>
      <c r="O285" s="254" t="s">
        <v>15897</v>
      </c>
      <c r="P285" s="253"/>
      <c r="Q285" s="255" t="s">
        <v>15458</v>
      </c>
      <c r="R285" s="250" t="str">
        <f ca="1">IF(ISERROR($V285),"",OFFSET('Smelter Look-up'!$C$4,$V285-4,0)&amp;"")</f>
        <v>Niagara Refining LLC</v>
      </c>
      <c r="S285" s="264" t="str">
        <f t="shared" ca="1" si="13"/>
        <v>US</v>
      </c>
      <c r="T285" s="264" t="str">
        <f ca="1">IF(B285="","",IF(ISERROR(MATCH($J285,SorP!$B$1:$B$6230,0)),"",INDIRECT("'SorP'!$A$"&amp;MATCH($J285,SorP!$B$1:$B$6230,0))))</f>
        <v>US-NY</v>
      </c>
      <c r="U285" s="299"/>
      <c r="V285" s="300">
        <f>IF(C285="",NA(),MATCH($B285&amp;$C285,'Smelter Look-up'!$J:$J,0))</f>
        <v>552</v>
      </c>
      <c r="W285" s="301"/>
      <c r="X285" s="301">
        <f t="shared" si="14"/>
        <v>0</v>
      </c>
      <c r="Y285" s="301"/>
      <c r="Z285" s="301"/>
      <c r="AB285" s="303" t="str">
        <f t="shared" si="15"/>
        <v>TungstenNiagara Refining LLC</v>
      </c>
    </row>
    <row r="286" spans="1:28" s="302" customFormat="1" ht="127.5">
      <c r="A286" s="249"/>
      <c r="B286" s="250" t="s">
        <v>1657</v>
      </c>
      <c r="C286" s="256" t="s">
        <v>2635</v>
      </c>
      <c r="D286" s="250" t="s">
        <v>2635</v>
      </c>
      <c r="E286" s="250" t="s">
        <v>1621</v>
      </c>
      <c r="F286" s="250" t="str">
        <f ca="1">IF(ISERROR($V286),"",OFFSET('Smelter Look-up'!$E$4,$V286-4,0))</f>
        <v>CID002579</v>
      </c>
      <c r="G286" s="250" t="str">
        <f ca="1">IF(C286=$X$4,"Enter smelter details", IF(ISERROR($V286),"",OFFSET('Smelter Look-up'!$F$4,$V286-4,0)))</f>
        <v>CFSI</v>
      </c>
      <c r="H286" s="251">
        <f ca="1">IF(ISERROR($V286),"",OFFSET('Smelter Look-up'!$G$4,$V286-4,0))</f>
        <v>0</v>
      </c>
      <c r="I286" s="252" t="s">
        <v>2511</v>
      </c>
      <c r="J286" s="252" t="s">
        <v>2327</v>
      </c>
      <c r="K286" s="254"/>
      <c r="L286" s="254"/>
      <c r="M286" s="254"/>
      <c r="N286" s="254" t="s">
        <v>15898</v>
      </c>
      <c r="O286" s="254" t="s">
        <v>15899</v>
      </c>
      <c r="P286" s="253"/>
      <c r="Q286" s="255" t="s">
        <v>15458</v>
      </c>
      <c r="R286" s="250" t="str">
        <f ca="1">IF(ISERROR($V286),"",OFFSET('Smelter Look-up'!$C$4,$V286-4,0)&amp;"")</f>
        <v>Hunan Chuangda Vanadium Tungsten Co., Ltd. Wuji</v>
      </c>
      <c r="S286" s="264" t="str">
        <f t="shared" ca="1" si="13"/>
        <v>CN</v>
      </c>
      <c r="T286" s="264" t="str">
        <f ca="1">IF(B286="","",IF(ISERROR(MATCH($J286,SorP!$B$1:$B$6230,0)),"",INDIRECT("'SorP'!$A$"&amp;MATCH($J286,SorP!$B$1:$B$6230,0))))</f>
        <v>CN-43</v>
      </c>
      <c r="U286" s="299"/>
      <c r="V286" s="300">
        <f>IF(C286="",NA(),MATCH($B286&amp;$C286,'Smelter Look-up'!$J:$J,0))</f>
        <v>533</v>
      </c>
      <c r="W286" s="301"/>
      <c r="X286" s="301">
        <f t="shared" si="14"/>
        <v>0</v>
      </c>
      <c r="Y286" s="301"/>
      <c r="Z286" s="301"/>
      <c r="AB286" s="303" t="str">
        <f t="shared" si="15"/>
        <v>TungstenHunan Chuangda Vanadium Tungsten Co., Ltd. Wuji</v>
      </c>
    </row>
    <row r="287" spans="1:28" s="302" customFormat="1" ht="178.5">
      <c r="A287" s="249"/>
      <c r="B287" s="250" t="s">
        <v>1657</v>
      </c>
      <c r="C287" s="256" t="s">
        <v>2028</v>
      </c>
      <c r="D287" s="250" t="s">
        <v>2028</v>
      </c>
      <c r="E287" s="250" t="s">
        <v>1621</v>
      </c>
      <c r="F287" s="250" t="str">
        <f ca="1">IF(ISERROR($V287),"",OFFSET('Smelter Look-up'!$E$4,$V287-4,0))</f>
        <v>CID002551</v>
      </c>
      <c r="G287" s="250" t="str">
        <f ca="1">IF(C287=$X$4,"Enter smelter details", IF(ISERROR($V287),"",OFFSET('Smelter Look-up'!$F$4,$V287-4,0)))</f>
        <v>CFSI</v>
      </c>
      <c r="H287" s="251">
        <f ca="1">IF(ISERROR($V287),"",OFFSET('Smelter Look-up'!$G$4,$V287-4,0))</f>
        <v>0</v>
      </c>
      <c r="I287" s="252" t="s">
        <v>2552</v>
      </c>
      <c r="J287" s="252" t="s">
        <v>2342</v>
      </c>
      <c r="K287" s="254"/>
      <c r="L287" s="254"/>
      <c r="M287" s="254"/>
      <c r="N287" s="254" t="s">
        <v>15900</v>
      </c>
      <c r="O287" s="254" t="s">
        <v>15901</v>
      </c>
      <c r="P287" s="253"/>
      <c r="Q287" s="255" t="s">
        <v>15458</v>
      </c>
      <c r="R287" s="250" t="str">
        <f ca="1">IF(ISERROR($V287),"",OFFSET('Smelter Look-up'!$C$4,$V287-4,0)&amp;"")</f>
        <v>Jiangwu H.C. Starck Tungsten Products Co., Ltd.</v>
      </c>
      <c r="S287" s="264" t="str">
        <f t="shared" ca="1" si="13"/>
        <v>CN</v>
      </c>
      <c r="T287" s="264" t="str">
        <f ca="1">IF(B287="","",IF(ISERROR(MATCH($J287,SorP!$B$1:$B$6230,0)),"",INDIRECT("'SorP'!$A$"&amp;MATCH($J287,SorP!$B$1:$B$6230,0))))</f>
        <v>CN-36</v>
      </c>
      <c r="U287" s="299"/>
      <c r="V287" s="300">
        <f>IF(C287="",NA(),MATCH($B287&amp;$C287,'Smelter Look-up'!$J:$J,0))</f>
        <v>538</v>
      </c>
      <c r="W287" s="301"/>
      <c r="X287" s="301">
        <f t="shared" si="14"/>
        <v>0</v>
      </c>
      <c r="Y287" s="301"/>
      <c r="Z287" s="301"/>
      <c r="AB287" s="303" t="str">
        <f t="shared" si="15"/>
        <v>TungstenJiangwu H.C. Starck Tungsten Products Co., Ltd.</v>
      </c>
    </row>
    <row r="288" spans="1:28" s="302" customFormat="1" ht="191.25">
      <c r="A288" s="249"/>
      <c r="B288" s="250" t="s">
        <v>1657</v>
      </c>
      <c r="C288" s="256" t="s">
        <v>2031</v>
      </c>
      <c r="D288" s="250" t="s">
        <v>2031</v>
      </c>
      <c r="E288" s="250" t="s">
        <v>1350</v>
      </c>
      <c r="F288" s="250" t="str">
        <f ca="1">IF(ISERROR($V288),"",OFFSET('Smelter Look-up'!$E$4,$V288-4,0))</f>
        <v>CID002543</v>
      </c>
      <c r="G288" s="250" t="str">
        <f ca="1">IF(C288=$X$4,"Enter smelter details", IF(ISERROR($V288),"",OFFSET('Smelter Look-up'!$F$4,$V288-4,0)))</f>
        <v>CFSI</v>
      </c>
      <c r="H288" s="251">
        <f ca="1">IF(ISERROR($V288),"",OFFSET('Smelter Look-up'!$G$4,$V288-4,0))</f>
        <v>0</v>
      </c>
      <c r="I288" s="252" t="s">
        <v>2634</v>
      </c>
      <c r="J288" s="252" t="s">
        <v>13977</v>
      </c>
      <c r="K288" s="254"/>
      <c r="L288" s="254"/>
      <c r="M288" s="254"/>
      <c r="N288" s="254" t="s">
        <v>15902</v>
      </c>
      <c r="O288" s="254" t="s">
        <v>15903</v>
      </c>
      <c r="P288" s="253"/>
      <c r="Q288" s="255" t="s">
        <v>15458</v>
      </c>
      <c r="R288" s="250" t="str">
        <f ca="1">IF(ISERROR($V288),"",OFFSET('Smelter Look-up'!$C$4,$V288-4,0)&amp;"")</f>
        <v>Nui Phao H.C. Starck Tungsten Chemicals Manufacturing LLC</v>
      </c>
      <c r="S288" s="264" t="str">
        <f t="shared" ca="1" si="13"/>
        <v>VN</v>
      </c>
      <c r="T288" s="264" t="str">
        <f ca="1">IF(B288="","",IF(ISERROR(MATCH($J288,SorP!$B$1:$B$6230,0)),"",INDIRECT("'SorP'!$A$"&amp;MATCH($J288,SorP!$B$1:$B$6230,0))))</f>
        <v>VN-69</v>
      </c>
      <c r="U288" s="299"/>
      <c r="V288" s="300">
        <f>IF(C288="",NA(),MATCH($B288&amp;$C288,'Smelter Look-up'!$J:$J,0))</f>
        <v>553</v>
      </c>
      <c r="W288" s="301"/>
      <c r="X288" s="301">
        <f t="shared" si="14"/>
        <v>0</v>
      </c>
      <c r="Y288" s="301"/>
      <c r="Z288" s="301"/>
      <c r="AB288" s="303" t="str">
        <f t="shared" si="15"/>
        <v>TungstenNui Phao H.C. Starck Tungsten Chemicals Manufacturing LLC</v>
      </c>
    </row>
    <row r="289" spans="1:28" s="302" customFormat="1" ht="242.25">
      <c r="A289" s="249"/>
      <c r="B289" s="250" t="s">
        <v>1657</v>
      </c>
      <c r="C289" s="256" t="s">
        <v>3645</v>
      </c>
      <c r="D289" s="250" t="s">
        <v>3645</v>
      </c>
      <c r="E289" s="250" t="s">
        <v>1623</v>
      </c>
      <c r="F289" s="250" t="str">
        <f ca="1">IF(ISERROR($V289),"",OFFSET('Smelter Look-up'!$E$4,$V289-4,0))</f>
        <v>CID002542</v>
      </c>
      <c r="G289" s="250" t="str">
        <f ca="1">IF(C289=$X$4,"Enter smelter details", IF(ISERROR($V289),"",OFFSET('Smelter Look-up'!$F$4,$V289-4,0)))</f>
        <v>CFSI</v>
      </c>
      <c r="H289" s="251">
        <f ca="1">IF(ISERROR($V289),"",OFFSET('Smelter Look-up'!$G$4,$V289-4,0))</f>
        <v>0</v>
      </c>
      <c r="I289" s="252" t="s">
        <v>2521</v>
      </c>
      <c r="J289" s="252" t="s">
        <v>2281</v>
      </c>
      <c r="K289" s="254"/>
      <c r="L289" s="254"/>
      <c r="M289" s="254"/>
      <c r="N289" s="254" t="s">
        <v>15904</v>
      </c>
      <c r="O289" s="254" t="s">
        <v>15905</v>
      </c>
      <c r="P289" s="253"/>
      <c r="Q289" s="255" t="s">
        <v>15458</v>
      </c>
      <c r="R289" s="250" t="str">
        <f ca="1">IF(ISERROR($V289),"",OFFSET('Smelter Look-up'!$C$4,$V289-4,0)&amp;"")</f>
        <v>H.C. Starck Smelting GmbH &amp; Co. KG</v>
      </c>
      <c r="S289" s="264" t="str">
        <f t="shared" ca="1" si="13"/>
        <v>DE</v>
      </c>
      <c r="T289" s="264" t="str">
        <f ca="1">IF(B289="","",IF(ISERROR(MATCH($J289,SorP!$B$1:$B$6230,0)),"",INDIRECT("'SorP'!$A$"&amp;MATCH($J289,SorP!$B$1:$B$6230,0))))</f>
        <v>DE-BW</v>
      </c>
      <c r="U289" s="299"/>
      <c r="V289" s="300">
        <f>IF(C289="",NA(),MATCH($B289&amp;$C289,'Smelter Look-up'!$J:$J,0))</f>
        <v>527</v>
      </c>
      <c r="W289" s="301"/>
      <c r="X289" s="301">
        <f t="shared" si="14"/>
        <v>0</v>
      </c>
      <c r="Y289" s="301"/>
      <c r="Z289" s="301"/>
      <c r="AB289" s="303" t="str">
        <f t="shared" si="15"/>
        <v>TungstenH.C. Starck Smelting GmbH &amp; Co. KG</v>
      </c>
    </row>
    <row r="290" spans="1:28" s="302" customFormat="1" ht="395.25">
      <c r="A290" s="249"/>
      <c r="B290" s="250" t="s">
        <v>1657</v>
      </c>
      <c r="C290" s="256" t="s">
        <v>3985</v>
      </c>
      <c r="D290" s="250" t="s">
        <v>3985</v>
      </c>
      <c r="E290" s="250" t="s">
        <v>1623</v>
      </c>
      <c r="F290" s="250" t="str">
        <f ca="1">IF(ISERROR($V290),"",OFFSET('Smelter Look-up'!$E$4,$V290-4,0))</f>
        <v>CID002541</v>
      </c>
      <c r="G290" s="250" t="str">
        <f ca="1">IF(C290=$X$4,"Enter smelter details", IF(ISERROR($V290),"",OFFSET('Smelter Look-up'!$F$4,$V290-4,0)))</f>
        <v>CFSI</v>
      </c>
      <c r="H290" s="251">
        <f ca="1">IF(ISERROR($V290),"",OFFSET('Smelter Look-up'!$G$4,$V290-4,0))</f>
        <v>0</v>
      </c>
      <c r="I290" s="252" t="s">
        <v>2520</v>
      </c>
      <c r="J290" s="252" t="s">
        <v>5786</v>
      </c>
      <c r="K290" s="254"/>
      <c r="L290" s="254"/>
      <c r="M290" s="254"/>
      <c r="N290" s="254" t="s">
        <v>15906</v>
      </c>
      <c r="O290" s="254" t="s">
        <v>15907</v>
      </c>
      <c r="P290" s="253"/>
      <c r="Q290" s="255" t="s">
        <v>15458</v>
      </c>
      <c r="R290" s="250" t="str">
        <f ca="1">IF(ISERROR($V290),"",OFFSET('Smelter Look-up'!$C$4,$V290-4,0)&amp;"")</f>
        <v>H.C. Starck Tungsten GmbH</v>
      </c>
      <c r="S290" s="264" t="str">
        <f t="shared" ca="1" si="13"/>
        <v>DE</v>
      </c>
      <c r="T290" s="264" t="str">
        <f ca="1">IF(B290="","",IF(ISERROR(MATCH($J290,SorP!$B$1:$B$6230,0)),"",INDIRECT("'SorP'!$A$"&amp;MATCH($J290,SorP!$B$1:$B$6230,0))))</f>
        <v>DE-NI</v>
      </c>
      <c r="U290" s="299"/>
      <c r="V290" s="300">
        <f>IF(C290="",NA(),MATCH($B290&amp;$C290,'Smelter Look-up'!$J:$J,0))</f>
        <v>528</v>
      </c>
      <c r="W290" s="301"/>
      <c r="X290" s="301">
        <f t="shared" si="14"/>
        <v>0</v>
      </c>
      <c r="Y290" s="301"/>
      <c r="Z290" s="301"/>
      <c r="AB290" s="303" t="str">
        <f t="shared" si="15"/>
        <v>TungstenH.C. Starck Tungsten GmbH</v>
      </c>
    </row>
    <row r="291" spans="1:28" s="302" customFormat="1" ht="89.25">
      <c r="A291" s="249"/>
      <c r="B291" s="250" t="s">
        <v>1657</v>
      </c>
      <c r="C291" s="256" t="s">
        <v>2001</v>
      </c>
      <c r="D291" s="250" t="s">
        <v>2001</v>
      </c>
      <c r="E291" s="250" t="s">
        <v>1621</v>
      </c>
      <c r="F291" s="250" t="str">
        <f ca="1">IF(ISERROR($V291),"",OFFSET('Smelter Look-up'!$E$4,$V291-4,0))</f>
        <v>CID002536</v>
      </c>
      <c r="G291" s="250" t="str">
        <f ca="1">IF(C291=$X$4,"Enter smelter details", IF(ISERROR($V291),"",OFFSET('Smelter Look-up'!$F$4,$V291-4,0)))</f>
        <v>CFSI</v>
      </c>
      <c r="H291" s="251">
        <f ca="1">IF(ISERROR($V291),"",OFFSET('Smelter Look-up'!$G$4,$V291-4,0))</f>
        <v>0</v>
      </c>
      <c r="I291" s="252" t="s">
        <v>2552</v>
      </c>
      <c r="J291" s="252" t="s">
        <v>2342</v>
      </c>
      <c r="K291" s="254"/>
      <c r="L291" s="254"/>
      <c r="M291" s="254"/>
      <c r="N291" s="254"/>
      <c r="O291" s="254" t="s">
        <v>15461</v>
      </c>
      <c r="P291" s="253"/>
      <c r="Q291" s="255"/>
      <c r="R291" s="250" t="str">
        <f ca="1">IF(ISERROR($V291),"",OFFSET('Smelter Look-up'!$C$4,$V291-4,0)&amp;"")</f>
        <v>Ganzhou Yatai Tungsten Co., Ltd.</v>
      </c>
      <c r="S291" s="264" t="str">
        <f t="shared" ca="1" si="13"/>
        <v>CN</v>
      </c>
      <c r="T291" s="264" t="str">
        <f ca="1">IF(B291="","",IF(ISERROR(MATCH($J291,SorP!$B$1:$B$6230,0)),"",INDIRECT("'SorP'!$A$"&amp;MATCH($J291,SorP!$B$1:$B$6230,0))))</f>
        <v>CN-36</v>
      </c>
      <c r="U291" s="299"/>
      <c r="V291" s="300">
        <f>IF(C291="",NA(),MATCH($B291&amp;$C291,'Smelter Look-up'!$J:$J,0))</f>
        <v>523</v>
      </c>
      <c r="W291" s="301"/>
      <c r="X291" s="301">
        <f t="shared" si="14"/>
        <v>0</v>
      </c>
      <c r="Y291" s="301"/>
      <c r="Z291" s="301"/>
      <c r="AB291" s="303" t="str">
        <f t="shared" si="15"/>
        <v>TungstenGanzhou Yatai Tungsten Co., Ltd.</v>
      </c>
    </row>
    <row r="292" spans="1:28" s="302" customFormat="1" ht="140.25">
      <c r="A292" s="249"/>
      <c r="B292" s="250" t="s">
        <v>1657</v>
      </c>
      <c r="C292" s="256" t="s">
        <v>2003</v>
      </c>
      <c r="D292" s="250" t="s">
        <v>2003</v>
      </c>
      <c r="E292" s="250" t="s">
        <v>1621</v>
      </c>
      <c r="F292" s="250" t="str">
        <f ca="1">IF(ISERROR($V292),"",OFFSET('Smelter Look-up'!$E$4,$V292-4,0))</f>
        <v>CID002535</v>
      </c>
      <c r="G292" s="250" t="str">
        <f ca="1">IF(C292=$X$4,"Enter smelter details", IF(ISERROR($V292),"",OFFSET('Smelter Look-up'!$F$4,$V292-4,0)))</f>
        <v>CFSI</v>
      </c>
      <c r="H292" s="251">
        <f ca="1">IF(ISERROR($V292),"",OFFSET('Smelter Look-up'!$G$4,$V292-4,0))</f>
        <v>0</v>
      </c>
      <c r="I292" s="252" t="s">
        <v>2631</v>
      </c>
      <c r="J292" s="252" t="s">
        <v>2342</v>
      </c>
      <c r="K292" s="254"/>
      <c r="L292" s="254"/>
      <c r="M292" s="254"/>
      <c r="N292" s="254" t="s">
        <v>15466</v>
      </c>
      <c r="O292" s="254" t="s">
        <v>15757</v>
      </c>
      <c r="P292" s="253"/>
      <c r="Q292" s="255" t="s">
        <v>15458</v>
      </c>
      <c r="R292" s="250" t="str">
        <f ca="1">IF(ISERROR($V292),"",OFFSET('Smelter Look-up'!$C$4,$V292-4,0)&amp;"")</f>
        <v>Jiangxi Xiushui Xianggan Nonferrous Metals Co., Ltd.</v>
      </c>
      <c r="S292" s="264" t="str">
        <f t="shared" ca="1" si="13"/>
        <v>CN</v>
      </c>
      <c r="T292" s="264" t="str">
        <f ca="1">IF(B292="","",IF(ISERROR(MATCH($J292,SorP!$B$1:$B$6230,0)),"",INDIRECT("'SorP'!$A$"&amp;MATCH($J292,SorP!$B$1:$B$6230,0))))</f>
        <v>CN-36</v>
      </c>
      <c r="U292" s="299"/>
      <c r="V292" s="300">
        <f>IF(C292="",NA(),MATCH($B292&amp;$C292,'Smelter Look-up'!$J:$J,0))</f>
        <v>546</v>
      </c>
      <c r="W292" s="301"/>
      <c r="X292" s="301">
        <f t="shared" si="14"/>
        <v>0</v>
      </c>
      <c r="Y292" s="301"/>
      <c r="Z292" s="301"/>
      <c r="AB292" s="303" t="str">
        <f t="shared" si="15"/>
        <v>TungstenJiangxi Xiushui Xianggan Nonferrous Metals Co., Ltd.</v>
      </c>
    </row>
    <row r="293" spans="1:28" s="302" customFormat="1" ht="242.25">
      <c r="A293" s="249"/>
      <c r="B293" s="250" t="s">
        <v>1657</v>
      </c>
      <c r="C293" s="256" t="s">
        <v>1999</v>
      </c>
      <c r="D293" s="250" t="s">
        <v>1999</v>
      </c>
      <c r="E293" s="250" t="s">
        <v>1621</v>
      </c>
      <c r="F293" s="250" t="str">
        <f ca="1">IF(ISERROR($V293),"",OFFSET('Smelter Look-up'!$E$4,$V293-4,0))</f>
        <v>CID002513</v>
      </c>
      <c r="G293" s="250" t="str">
        <f ca="1">IF(C293=$X$4,"Enter smelter details", IF(ISERROR($V293),"",OFFSET('Smelter Look-up'!$F$4,$V293-4,0)))</f>
        <v>CFSI</v>
      </c>
      <c r="H293" s="251">
        <f ca="1">IF(ISERROR($V293),"",OFFSET('Smelter Look-up'!$G$4,$V293-4,0))</f>
        <v>0</v>
      </c>
      <c r="I293" s="252" t="s">
        <v>2553</v>
      </c>
      <c r="J293" s="252" t="s">
        <v>2327</v>
      </c>
      <c r="K293" s="254"/>
      <c r="L293" s="254"/>
      <c r="M293" s="254"/>
      <c r="N293" s="254" t="s">
        <v>15908</v>
      </c>
      <c r="O293" s="254" t="s">
        <v>15909</v>
      </c>
      <c r="P293" s="253"/>
      <c r="Q293" s="255" t="s">
        <v>15458</v>
      </c>
      <c r="R293" s="250" t="str">
        <f ca="1">IF(ISERROR($V293),"",OFFSET('Smelter Look-up'!$C$4,$V293-4,0)&amp;"")</f>
        <v>Chenzhou Diamond Tungsten Products Co., Ltd.</v>
      </c>
      <c r="S293" s="264" t="str">
        <f t="shared" ca="1" si="13"/>
        <v>CN</v>
      </c>
      <c r="T293" s="264" t="str">
        <f ca="1">IF(B293="","",IF(ISERROR(MATCH($J293,SorP!$B$1:$B$6230,0)),"",INDIRECT("'SorP'!$A$"&amp;MATCH($J293,SorP!$B$1:$B$6230,0))))</f>
        <v>CN-43</v>
      </c>
      <c r="U293" s="299"/>
      <c r="V293" s="300">
        <f>IF(C293="",NA(),MATCH($B293&amp;$C293,'Smelter Look-up'!$J:$J,0))</f>
        <v>515</v>
      </c>
      <c r="W293" s="301"/>
      <c r="X293" s="301">
        <f t="shared" si="14"/>
        <v>0</v>
      </c>
      <c r="Y293" s="301"/>
      <c r="Z293" s="301"/>
      <c r="AB293" s="303" t="str">
        <f t="shared" si="15"/>
        <v>TungstenChenzhou Diamond Tungsten Products Co., Ltd.</v>
      </c>
    </row>
    <row r="294" spans="1:28" s="302" customFormat="1" ht="102">
      <c r="A294" s="249"/>
      <c r="B294" s="250" t="s">
        <v>1657</v>
      </c>
      <c r="C294" s="256" t="s">
        <v>1997</v>
      </c>
      <c r="D294" s="250" t="s">
        <v>1997</v>
      </c>
      <c r="E294" s="250" t="s">
        <v>1350</v>
      </c>
      <c r="F294" s="250" t="str">
        <f ca="1">IF(ISERROR($V294),"",OFFSET('Smelter Look-up'!$E$4,$V294-4,0))</f>
        <v>CID002502</v>
      </c>
      <c r="G294" s="250" t="str">
        <f ca="1">IF(C294=$X$4,"Enter smelter details", IF(ISERROR($V294),"",OFFSET('Smelter Look-up'!$F$4,$V294-4,0)))</f>
        <v>CFSI</v>
      </c>
      <c r="H294" s="251">
        <f ca="1">IF(ISERROR($V294),"",OFFSET('Smelter Look-up'!$G$4,$V294-4,0))</f>
        <v>0</v>
      </c>
      <c r="I294" s="252" t="s">
        <v>2632</v>
      </c>
      <c r="J294" s="252" t="s">
        <v>2633</v>
      </c>
      <c r="K294" s="254"/>
      <c r="L294" s="254"/>
      <c r="M294" s="254"/>
      <c r="N294" s="254" t="s">
        <v>15466</v>
      </c>
      <c r="O294" s="254" t="s">
        <v>15910</v>
      </c>
      <c r="P294" s="253"/>
      <c r="Q294" s="255" t="s">
        <v>15458</v>
      </c>
      <c r="R294" s="250" t="str">
        <f ca="1">IF(ISERROR($V294),"",OFFSET('Smelter Look-up'!$C$4,$V294-4,0)&amp;"")</f>
        <v>Asia Tungsten Products Vietnam Ltd.</v>
      </c>
      <c r="S294" s="264" t="str">
        <f t="shared" ca="1" si="13"/>
        <v>VN</v>
      </c>
      <c r="T294" s="264" t="str">
        <f ca="1">IF(B294="","",IF(ISERROR(MATCH($J294,SorP!$B$1:$B$6230,0)),"",INDIRECT("'SorP'!$A$"&amp;MATCH($J294,SorP!$B$1:$B$6230,0))))</f>
        <v>VN-HP</v>
      </c>
      <c r="U294" s="299"/>
      <c r="V294" s="300">
        <f>IF(C294="",NA(),MATCH($B294&amp;$C294,'Smelter Look-up'!$J:$J,0))</f>
        <v>511</v>
      </c>
      <c r="W294" s="301"/>
      <c r="X294" s="301">
        <f t="shared" si="14"/>
        <v>0</v>
      </c>
      <c r="Y294" s="301"/>
      <c r="Z294" s="301"/>
      <c r="AB294" s="303" t="str">
        <f t="shared" si="15"/>
        <v>TungstenAsia Tungsten Products Vietnam Ltd.</v>
      </c>
    </row>
    <row r="295" spans="1:28" s="302" customFormat="1" ht="409.5">
      <c r="A295" s="249"/>
      <c r="B295" s="250" t="s">
        <v>1657</v>
      </c>
      <c r="C295" s="256" t="s">
        <v>606</v>
      </c>
      <c r="D295" s="250" t="s">
        <v>606</v>
      </c>
      <c r="E295" s="250" t="s">
        <v>1621</v>
      </c>
      <c r="F295" s="250" t="str">
        <f ca="1">IF(ISERROR($V295),"",OFFSET('Smelter Look-up'!$E$4,$V295-4,0))</f>
        <v>CID002494</v>
      </c>
      <c r="G295" s="250" t="str">
        <f ca="1">IF(C295=$X$4,"Enter smelter details", IF(ISERROR($V295),"",OFFSET('Smelter Look-up'!$F$4,$V295-4,0)))</f>
        <v>CFSI</v>
      </c>
      <c r="H295" s="251">
        <f ca="1">IF(ISERROR($V295),"",OFFSET('Smelter Look-up'!$G$4,$V295-4,0))</f>
        <v>0</v>
      </c>
      <c r="I295" s="252" t="s">
        <v>2552</v>
      </c>
      <c r="J295" s="252" t="s">
        <v>2342</v>
      </c>
      <c r="K295" s="254"/>
      <c r="L295" s="254"/>
      <c r="M295" s="254"/>
      <c r="N295" s="254" t="s">
        <v>15911</v>
      </c>
      <c r="O295" s="254" t="s">
        <v>15912</v>
      </c>
      <c r="P295" s="253"/>
      <c r="Q295" s="255" t="s">
        <v>15458</v>
      </c>
      <c r="R295" s="250" t="str">
        <f ca="1">IF(ISERROR($V295),"",OFFSET('Smelter Look-up'!$C$4,$V295-4,0)&amp;"")</f>
        <v>Ganzhou Seadragon W &amp; Mo Co., Ltd.</v>
      </c>
      <c r="S295" s="264" t="str">
        <f t="shared" ca="1" si="13"/>
        <v>CN</v>
      </c>
      <c r="T295" s="264" t="str">
        <f ca="1">IF(B295="","",IF(ISERROR(MATCH($J295,SorP!$B$1:$B$6230,0)),"",INDIRECT("'SorP'!$A$"&amp;MATCH($J295,SorP!$B$1:$B$6230,0))))</f>
        <v>CN-36</v>
      </c>
      <c r="U295" s="299"/>
      <c r="V295" s="300">
        <f>IF(C295="",NA(),MATCH($B295&amp;$C295,'Smelter Look-up'!$J:$J,0))</f>
        <v>522</v>
      </c>
      <c r="W295" s="301"/>
      <c r="X295" s="301">
        <f t="shared" si="14"/>
        <v>0</v>
      </c>
      <c r="Y295" s="301"/>
      <c r="Z295" s="301"/>
      <c r="AB295" s="303" t="str">
        <f t="shared" si="15"/>
        <v>TungstenGanzhou Seadragon W &amp; Mo Co., Ltd.</v>
      </c>
    </row>
    <row r="296" spans="1:28" s="302" customFormat="1" ht="165.75">
      <c r="A296" s="249"/>
      <c r="B296" s="250" t="s">
        <v>1657</v>
      </c>
      <c r="C296" s="256" t="s">
        <v>200</v>
      </c>
      <c r="D296" s="250" t="s">
        <v>200</v>
      </c>
      <c r="E296" s="250" t="s">
        <v>1621</v>
      </c>
      <c r="F296" s="250" t="str">
        <f ca="1">IF(ISERROR($V296),"",OFFSET('Smelter Look-up'!$E$4,$V296-4,0))</f>
        <v>CID002321</v>
      </c>
      <c r="G296" s="250" t="str">
        <f ca="1">IF(C296=$X$4,"Enter smelter details", IF(ISERROR($V296),"",OFFSET('Smelter Look-up'!$F$4,$V296-4,0)))</f>
        <v>CFSI</v>
      </c>
      <c r="H296" s="251">
        <f ca="1">IF(ISERROR($V296),"",OFFSET('Smelter Look-up'!$G$4,$V296-4,0))</f>
        <v>0</v>
      </c>
      <c r="I296" s="252" t="s">
        <v>2631</v>
      </c>
      <c r="J296" s="252" t="s">
        <v>2342</v>
      </c>
      <c r="K296" s="254"/>
      <c r="L296" s="254"/>
      <c r="M296" s="254"/>
      <c r="N296" s="254" t="s">
        <v>15913</v>
      </c>
      <c r="O296" s="254" t="s">
        <v>15914</v>
      </c>
      <c r="P296" s="253"/>
      <c r="Q296" s="255" t="s">
        <v>15458</v>
      </c>
      <c r="R296" s="250" t="str">
        <f ca="1">IF(ISERROR($V296),"",OFFSET('Smelter Look-up'!$C$4,$V296-4,0)&amp;"")</f>
        <v>Jiangxi Gan Bei Tungsten Co., Ltd.</v>
      </c>
      <c r="S296" s="264" t="str">
        <f t="shared" ca="1" si="13"/>
        <v>CN</v>
      </c>
      <c r="T296" s="264" t="str">
        <f ca="1">IF(B296="","",IF(ISERROR(MATCH($J296,SorP!$B$1:$B$6230,0)),"",INDIRECT("'SorP'!$A$"&amp;MATCH($J296,SorP!$B$1:$B$6230,0))))</f>
        <v>CN-36</v>
      </c>
      <c r="U296" s="299"/>
      <c r="V296" s="300">
        <f>IF(C296="",NA(),MATCH($B296&amp;$C296,'Smelter Look-up'!$J:$J,0))</f>
        <v>540</v>
      </c>
      <c r="W296" s="301"/>
      <c r="X296" s="301">
        <f t="shared" si="14"/>
        <v>0</v>
      </c>
      <c r="Y296" s="301"/>
      <c r="Z296" s="301"/>
      <c r="AB296" s="303" t="str">
        <f t="shared" si="15"/>
        <v>TungstenJiangxi Gan Bei Tungsten Co., Ltd.</v>
      </c>
    </row>
    <row r="297" spans="1:28" s="302" customFormat="1" ht="409.5">
      <c r="A297" s="249"/>
      <c r="B297" s="250" t="s">
        <v>1657</v>
      </c>
      <c r="C297" s="256" t="s">
        <v>199</v>
      </c>
      <c r="D297" s="250" t="s">
        <v>199</v>
      </c>
      <c r="E297" s="250" t="s">
        <v>1621</v>
      </c>
      <c r="F297" s="250" t="str">
        <f ca="1">IF(ISERROR($V297),"",OFFSET('Smelter Look-up'!$E$4,$V297-4,0))</f>
        <v>CID002320</v>
      </c>
      <c r="G297" s="250" t="str">
        <f ca="1">IF(C297=$X$4,"Enter smelter details", IF(ISERROR($V297),"",OFFSET('Smelter Look-up'!$F$4,$V297-4,0)))</f>
        <v>CFSI</v>
      </c>
      <c r="H297" s="251">
        <f ca="1">IF(ISERROR($V297),"",OFFSET('Smelter Look-up'!$G$4,$V297-4,0))</f>
        <v>0</v>
      </c>
      <c r="I297" s="252" t="s">
        <v>2624</v>
      </c>
      <c r="J297" s="252" t="s">
        <v>2450</v>
      </c>
      <c r="K297" s="254"/>
      <c r="L297" s="254"/>
      <c r="M297" s="254"/>
      <c r="N297" s="254" t="s">
        <v>15915</v>
      </c>
      <c r="O297" s="254" t="s">
        <v>15916</v>
      </c>
      <c r="P297" s="253"/>
      <c r="Q297" s="255" t="s">
        <v>15458</v>
      </c>
      <c r="R297" s="250" t="str">
        <f ca="1">IF(ISERROR($V297),"",OFFSET('Smelter Look-up'!$C$4,$V297-4,0)&amp;"")</f>
        <v>Xiamen Tungsten (H.C.) Co., Ltd.</v>
      </c>
      <c r="S297" s="264" t="str">
        <f t="shared" ca="1" si="13"/>
        <v>CN</v>
      </c>
      <c r="T297" s="264" t="str">
        <f ca="1">IF(B297="","",IF(ISERROR(MATCH($J297,SorP!$B$1:$B$6230,0)),"",INDIRECT("'SorP'!$A$"&amp;MATCH($J297,SorP!$B$1:$B$6230,0))))</f>
        <v>CN-35</v>
      </c>
      <c r="U297" s="299"/>
      <c r="V297" s="300">
        <f>IF(C297="",NA(),MATCH($B297&amp;$C297,'Smelter Look-up'!$J:$J,0))</f>
        <v>566</v>
      </c>
      <c r="W297" s="301"/>
      <c r="X297" s="301">
        <f t="shared" si="14"/>
        <v>0</v>
      </c>
      <c r="Y297" s="301"/>
      <c r="Z297" s="301"/>
      <c r="AB297" s="303" t="str">
        <f t="shared" si="15"/>
        <v>TungstenXiamen Tungsten (H.C.) Co., Ltd.</v>
      </c>
    </row>
    <row r="298" spans="1:28" s="302" customFormat="1" ht="140.25">
      <c r="A298" s="249"/>
      <c r="B298" s="250" t="s">
        <v>1657</v>
      </c>
      <c r="C298" s="256" t="s">
        <v>198</v>
      </c>
      <c r="D298" s="250" t="s">
        <v>198</v>
      </c>
      <c r="E298" s="250" t="s">
        <v>1621</v>
      </c>
      <c r="F298" s="250" t="str">
        <f ca="1">IF(ISERROR($V298),"",OFFSET('Smelter Look-up'!$E$4,$V298-4,0))</f>
        <v>CID002319</v>
      </c>
      <c r="G298" s="250" t="str">
        <f ca="1">IF(C298=$X$4,"Enter smelter details", IF(ISERROR($V298),"",OFFSET('Smelter Look-up'!$F$4,$V298-4,0)))</f>
        <v>CFSI</v>
      </c>
      <c r="H298" s="251">
        <f ca="1">IF(ISERROR($V298),"",OFFSET('Smelter Look-up'!$G$4,$V298-4,0))</f>
        <v>0</v>
      </c>
      <c r="I298" s="252" t="s">
        <v>2629</v>
      </c>
      <c r="J298" s="252" t="s">
        <v>2306</v>
      </c>
      <c r="K298" s="254"/>
      <c r="L298" s="254"/>
      <c r="M298" s="254"/>
      <c r="N298" s="254" t="s">
        <v>15917</v>
      </c>
      <c r="O298" s="254" t="s">
        <v>15918</v>
      </c>
      <c r="P298" s="253"/>
      <c r="Q298" s="255" t="s">
        <v>15458</v>
      </c>
      <c r="R298" s="250" t="str">
        <f ca="1">IF(ISERROR($V298),"",OFFSET('Smelter Look-up'!$C$4,$V298-4,0)&amp;"")</f>
        <v>Malipo Haiyu Tungsten Co., Ltd.</v>
      </c>
      <c r="S298" s="264" t="str">
        <f t="shared" ca="1" si="13"/>
        <v>CN</v>
      </c>
      <c r="T298" s="264" t="str">
        <f ca="1">IF(B298="","",IF(ISERROR(MATCH($J298,SorP!$B$1:$B$6230,0)),"",INDIRECT("'SorP'!$A$"&amp;MATCH($J298,SorP!$B$1:$B$6230,0))))</f>
        <v>CN-53</v>
      </c>
      <c r="U298" s="299"/>
      <c r="V298" s="300">
        <f>IF(C298="",NA(),MATCH($B298&amp;$C298,'Smelter Look-up'!$J:$J,0))</f>
        <v>550</v>
      </c>
      <c r="W298" s="301"/>
      <c r="X298" s="301">
        <f t="shared" si="14"/>
        <v>0</v>
      </c>
      <c r="Y298" s="301"/>
      <c r="Z298" s="301"/>
      <c r="AB298" s="303" t="str">
        <f t="shared" si="15"/>
        <v>TungstenMalipo Haiyu Tungsten Co., Ltd.</v>
      </c>
    </row>
    <row r="299" spans="1:28" s="302" customFormat="1" ht="153">
      <c r="A299" s="249"/>
      <c r="B299" s="250" t="s">
        <v>1657</v>
      </c>
      <c r="C299" s="256" t="s">
        <v>197</v>
      </c>
      <c r="D299" s="250" t="s">
        <v>197</v>
      </c>
      <c r="E299" s="250" t="s">
        <v>1621</v>
      </c>
      <c r="F299" s="250" t="str">
        <f ca="1">IF(ISERROR($V299),"",OFFSET('Smelter Look-up'!$E$4,$V299-4,0))</f>
        <v>CID002318</v>
      </c>
      <c r="G299" s="250" t="str">
        <f ca="1">IF(C299=$X$4,"Enter smelter details", IF(ISERROR($V299),"",OFFSET('Smelter Look-up'!$F$4,$V299-4,0)))</f>
        <v>CFSI</v>
      </c>
      <c r="H299" s="251">
        <f ca="1">IF(ISERROR($V299),"",OFFSET('Smelter Look-up'!$G$4,$V299-4,0))</f>
        <v>0</v>
      </c>
      <c r="I299" s="252" t="s">
        <v>2628</v>
      </c>
      <c r="J299" s="252" t="s">
        <v>2342</v>
      </c>
      <c r="K299" s="254"/>
      <c r="L299" s="254"/>
      <c r="M299" s="254"/>
      <c r="N299" s="254" t="s">
        <v>15919</v>
      </c>
      <c r="O299" s="254" t="s">
        <v>15920</v>
      </c>
      <c r="P299" s="253"/>
      <c r="Q299" s="255" t="s">
        <v>15458</v>
      </c>
      <c r="R299" s="250" t="str">
        <f ca="1">IF(ISERROR($V299),"",OFFSET('Smelter Look-up'!$C$4,$V299-4,0)&amp;"")</f>
        <v>Jiangxi Tonggu Non-ferrous Metallurgical &amp; Chemical Co., Ltd.</v>
      </c>
      <c r="S299" s="264" t="str">
        <f t="shared" ca="1" si="13"/>
        <v>CN</v>
      </c>
      <c r="T299" s="264" t="str">
        <f ca="1">IF(B299="","",IF(ISERROR(MATCH($J299,SorP!$B$1:$B$6230,0)),"",INDIRECT("'SorP'!$A$"&amp;MATCH($J299,SorP!$B$1:$B$6230,0))))</f>
        <v>CN-36</v>
      </c>
      <c r="U299" s="299"/>
      <c r="V299" s="300">
        <f>IF(C299="",NA(),MATCH($B299&amp;$C299,'Smelter Look-up'!$J:$J,0))</f>
        <v>542</v>
      </c>
      <c r="W299" s="301"/>
      <c r="X299" s="301">
        <f t="shared" si="14"/>
        <v>0</v>
      </c>
      <c r="Y299" s="301"/>
      <c r="Z299" s="301"/>
      <c r="AB299" s="303" t="str">
        <f t="shared" si="15"/>
        <v>TungstenJiangxi Tonggu Non-ferrous Metallurgical &amp; Chemical Co., Ltd.</v>
      </c>
    </row>
    <row r="300" spans="1:28" s="302" customFormat="1" ht="165.75">
      <c r="A300" s="249"/>
      <c r="B300" s="250" t="s">
        <v>1657</v>
      </c>
      <c r="C300" s="256" t="s">
        <v>196</v>
      </c>
      <c r="D300" s="250" t="s">
        <v>196</v>
      </c>
      <c r="E300" s="250" t="s">
        <v>1621</v>
      </c>
      <c r="F300" s="250" t="str">
        <f ca="1">IF(ISERROR($V300),"",OFFSET('Smelter Look-up'!$E$4,$V300-4,0))</f>
        <v>CID002317</v>
      </c>
      <c r="G300" s="250" t="str">
        <f ca="1">IF(C300=$X$4,"Enter smelter details", IF(ISERROR($V300),"",OFFSET('Smelter Look-up'!$F$4,$V300-4,0)))</f>
        <v>CFSI</v>
      </c>
      <c r="H300" s="251">
        <f ca="1">IF(ISERROR($V300),"",OFFSET('Smelter Look-up'!$G$4,$V300-4,0))</f>
        <v>0</v>
      </c>
      <c r="I300" s="252" t="s">
        <v>2552</v>
      </c>
      <c r="J300" s="252" t="s">
        <v>2342</v>
      </c>
      <c r="K300" s="254"/>
      <c r="L300" s="254"/>
      <c r="M300" s="254"/>
      <c r="N300" s="254" t="s">
        <v>15921</v>
      </c>
      <c r="O300" s="254" t="s">
        <v>15922</v>
      </c>
      <c r="P300" s="253"/>
      <c r="Q300" s="255" t="s">
        <v>15458</v>
      </c>
      <c r="R300" s="250" t="str">
        <f ca="1">IF(ISERROR($V300),"",OFFSET('Smelter Look-up'!$C$4,$V300-4,0)&amp;"")</f>
        <v>Jiangxi Xinsheng Tungsten Industry Co., Ltd.</v>
      </c>
      <c r="S300" s="264" t="str">
        <f t="shared" ca="1" si="13"/>
        <v>CN</v>
      </c>
      <c r="T300" s="264" t="str">
        <f ca="1">IF(B300="","",IF(ISERROR(MATCH($J300,SorP!$B$1:$B$6230,0)),"",INDIRECT("'SorP'!$A$"&amp;MATCH($J300,SorP!$B$1:$B$6230,0))))</f>
        <v>CN-36</v>
      </c>
      <c r="U300" s="299"/>
      <c r="V300" s="300">
        <f>IF(C300="",NA(),MATCH($B300&amp;$C300,'Smelter Look-up'!$J:$J,0))</f>
        <v>545</v>
      </c>
      <c r="W300" s="301"/>
      <c r="X300" s="301">
        <f t="shared" si="14"/>
        <v>0</v>
      </c>
      <c r="Y300" s="301"/>
      <c r="Z300" s="301"/>
      <c r="AB300" s="303" t="str">
        <f t="shared" si="15"/>
        <v>TungstenJiangxi Xinsheng Tungsten Industry Co., Ltd.</v>
      </c>
    </row>
    <row r="301" spans="1:28" s="302" customFormat="1" ht="153">
      <c r="A301" s="249"/>
      <c r="B301" s="250" t="s">
        <v>1657</v>
      </c>
      <c r="C301" s="256" t="s">
        <v>195</v>
      </c>
      <c r="D301" s="250" t="s">
        <v>195</v>
      </c>
      <c r="E301" s="250" t="s">
        <v>1621</v>
      </c>
      <c r="F301" s="250" t="str">
        <f ca="1">IF(ISERROR($V301),"",OFFSET('Smelter Look-up'!$E$4,$V301-4,0))</f>
        <v>CID002316</v>
      </c>
      <c r="G301" s="250" t="str">
        <f ca="1">IF(C301=$X$4,"Enter smelter details", IF(ISERROR($V301),"",OFFSET('Smelter Look-up'!$F$4,$V301-4,0)))</f>
        <v>CFSI</v>
      </c>
      <c r="H301" s="251">
        <f ca="1">IF(ISERROR($V301),"",OFFSET('Smelter Look-up'!$G$4,$V301-4,0))</f>
        <v>0</v>
      </c>
      <c r="I301" s="252" t="s">
        <v>2552</v>
      </c>
      <c r="J301" s="252" t="s">
        <v>2342</v>
      </c>
      <c r="K301" s="254"/>
      <c r="L301" s="254"/>
      <c r="M301" s="254"/>
      <c r="N301" s="254" t="s">
        <v>15923</v>
      </c>
      <c r="O301" s="254" t="s">
        <v>15924</v>
      </c>
      <c r="P301" s="253"/>
      <c r="Q301" s="255" t="s">
        <v>15458</v>
      </c>
      <c r="R301" s="250" t="str">
        <f ca="1">IF(ISERROR($V301),"",OFFSET('Smelter Look-up'!$C$4,$V301-4,0)&amp;"")</f>
        <v>Jiangxi Yaosheng Tungsten Co., Ltd.</v>
      </c>
      <c r="S301" s="264" t="str">
        <f t="shared" ca="1" si="13"/>
        <v>CN</v>
      </c>
      <c r="T301" s="264" t="str">
        <f ca="1">IF(B301="","",IF(ISERROR(MATCH($J301,SorP!$B$1:$B$6230,0)),"",INDIRECT("'SorP'!$A$"&amp;MATCH($J301,SorP!$B$1:$B$6230,0))))</f>
        <v>CN-36</v>
      </c>
      <c r="U301" s="299"/>
      <c r="V301" s="300">
        <f>IF(C301="",NA(),MATCH($B301&amp;$C301,'Smelter Look-up'!$J:$J,0))</f>
        <v>547</v>
      </c>
      <c r="W301" s="301"/>
      <c r="X301" s="301">
        <f t="shared" si="14"/>
        <v>0</v>
      </c>
      <c r="Y301" s="301"/>
      <c r="Z301" s="301"/>
      <c r="AB301" s="303" t="str">
        <f t="shared" si="15"/>
        <v>TungstenJiangxi Yaosheng Tungsten Co., Ltd.</v>
      </c>
    </row>
    <row r="302" spans="1:28" s="302" customFormat="1" ht="191.25">
      <c r="A302" s="249"/>
      <c r="B302" s="250" t="s">
        <v>1657</v>
      </c>
      <c r="C302" s="256" t="s">
        <v>194</v>
      </c>
      <c r="D302" s="250" t="s">
        <v>194</v>
      </c>
      <c r="E302" s="250" t="s">
        <v>1621</v>
      </c>
      <c r="F302" s="250" t="str">
        <f ca="1">IF(ISERROR($V302),"",OFFSET('Smelter Look-up'!$E$4,$V302-4,0))</f>
        <v>CID002315</v>
      </c>
      <c r="G302" s="250" t="str">
        <f ca="1">IF(C302=$X$4,"Enter smelter details", IF(ISERROR($V302),"",OFFSET('Smelter Look-up'!$F$4,$V302-4,0)))</f>
        <v>CFSI</v>
      </c>
      <c r="H302" s="251">
        <f ca="1">IF(ISERROR($V302),"",OFFSET('Smelter Look-up'!$G$4,$V302-4,0))</f>
        <v>0</v>
      </c>
      <c r="I302" s="252" t="s">
        <v>2552</v>
      </c>
      <c r="J302" s="252" t="s">
        <v>2342</v>
      </c>
      <c r="K302" s="254"/>
      <c r="L302" s="254"/>
      <c r="M302" s="254"/>
      <c r="N302" s="254" t="s">
        <v>15925</v>
      </c>
      <c r="O302" s="254" t="s">
        <v>15926</v>
      </c>
      <c r="P302" s="253"/>
      <c r="Q302" s="255" t="s">
        <v>15458</v>
      </c>
      <c r="R302" s="250" t="str">
        <f ca="1">IF(ISERROR($V302),"",OFFSET('Smelter Look-up'!$C$4,$V302-4,0)&amp;"")</f>
        <v>Ganzhou Jiangwu Ferrotungsten Co., Ltd.</v>
      </c>
      <c r="S302" s="264" t="str">
        <f t="shared" ca="1" si="13"/>
        <v>CN</v>
      </c>
      <c r="T302" s="264" t="str">
        <f ca="1">IF(B302="","",IF(ISERROR(MATCH($J302,SorP!$B$1:$B$6230,0)),"",INDIRECT("'SorP'!$A$"&amp;MATCH($J302,SorP!$B$1:$B$6230,0))))</f>
        <v>CN-36</v>
      </c>
      <c r="U302" s="299"/>
      <c r="V302" s="300">
        <f>IF(C302="",NA(),MATCH($B302&amp;$C302,'Smelter Look-up'!$J:$J,0))</f>
        <v>521</v>
      </c>
      <c r="W302" s="301"/>
      <c r="X302" s="301">
        <f t="shared" si="14"/>
        <v>0</v>
      </c>
      <c r="Y302" s="301"/>
      <c r="Z302" s="301"/>
      <c r="AB302" s="303" t="str">
        <f t="shared" si="15"/>
        <v>TungstenGanzhou Jiangwu Ferrotungsten Co., Ltd.</v>
      </c>
    </row>
    <row r="303" spans="1:28" s="302" customFormat="1" ht="140.25">
      <c r="A303" s="249"/>
      <c r="B303" s="250" t="s">
        <v>1657</v>
      </c>
      <c r="C303" s="256" t="s">
        <v>1251</v>
      </c>
      <c r="D303" s="250" t="s">
        <v>1251</v>
      </c>
      <c r="E303" s="250" t="s">
        <v>1621</v>
      </c>
      <c r="F303" s="250" t="str">
        <f ca="1">IF(ISERROR($V303),"",OFFSET('Smelter Look-up'!$E$4,$V303-4,0))</f>
        <v>CID002313</v>
      </c>
      <c r="G303" s="250" t="str">
        <f ca="1">IF(C303=$X$4,"Enter smelter details", IF(ISERROR($V303),"",OFFSET('Smelter Look-up'!$F$4,$V303-4,0)))</f>
        <v>CFSI</v>
      </c>
      <c r="H303" s="251">
        <f ca="1">IF(ISERROR($V303),"",OFFSET('Smelter Look-up'!$G$4,$V303-4,0))</f>
        <v>0</v>
      </c>
      <c r="I303" s="252" t="s">
        <v>2627</v>
      </c>
      <c r="J303" s="252" t="s">
        <v>2342</v>
      </c>
      <c r="K303" s="254"/>
      <c r="L303" s="254"/>
      <c r="M303" s="254"/>
      <c r="N303" s="254"/>
      <c r="O303" s="254" t="s">
        <v>15927</v>
      </c>
      <c r="P303" s="253"/>
      <c r="Q303" s="255"/>
      <c r="R303" s="250" t="str">
        <f ca="1">IF(ISERROR($V303),"",OFFSET('Smelter Look-up'!$C$4,$V303-4,0)&amp;"")</f>
        <v>Jiangxi Minmetals Gao'an Non-ferrous Metals Co., Ltd.</v>
      </c>
      <c r="S303" s="264" t="str">
        <f t="shared" ca="1" si="13"/>
        <v>CN</v>
      </c>
      <c r="T303" s="264" t="str">
        <f ca="1">IF(B303="","",IF(ISERROR(MATCH($J303,SorP!$B$1:$B$6230,0)),"",INDIRECT("'SorP'!$A$"&amp;MATCH($J303,SorP!$B$1:$B$6230,0))))</f>
        <v>CN-36</v>
      </c>
      <c r="U303" s="299"/>
      <c r="V303" s="300">
        <f>IF(C303="",NA(),MATCH($B303&amp;$C303,'Smelter Look-up'!$J:$J,0))</f>
        <v>541</v>
      </c>
      <c r="W303" s="301"/>
      <c r="X303" s="301">
        <f t="shared" si="14"/>
        <v>0</v>
      </c>
      <c r="Y303" s="301"/>
      <c r="Z303" s="301"/>
      <c r="AB303" s="303" t="str">
        <f t="shared" si="15"/>
        <v>TungstenJiangxi Minmetals Gao'an Non-ferrous Metals Co., Ltd.</v>
      </c>
    </row>
    <row r="304" spans="1:28" s="302" customFormat="1" ht="191.25">
      <c r="A304" s="249"/>
      <c r="B304" s="250" t="s">
        <v>1657</v>
      </c>
      <c r="C304" s="256" t="s">
        <v>1252</v>
      </c>
      <c r="D304" s="250" t="s">
        <v>1252</v>
      </c>
      <c r="E304" s="250" t="s">
        <v>1621</v>
      </c>
      <c r="F304" s="250" t="str">
        <f ca="1">IF(ISERROR($V304),"",OFFSET('Smelter Look-up'!$E$4,$V304-4,0))</f>
        <v>CID002095</v>
      </c>
      <c r="G304" s="250" t="str">
        <f ca="1">IF(C304=$X$4,"Enter smelter details", IF(ISERROR($V304),"",OFFSET('Smelter Look-up'!$F$4,$V304-4,0)))</f>
        <v>CFSI</v>
      </c>
      <c r="H304" s="251">
        <f ca="1">IF(ISERROR($V304),"",OFFSET('Smelter Look-up'!$G$4,$V304-4,0))</f>
        <v>0</v>
      </c>
      <c r="I304" s="252" t="s">
        <v>2625</v>
      </c>
      <c r="J304" s="252" t="s">
        <v>2453</v>
      </c>
      <c r="K304" s="254"/>
      <c r="L304" s="254"/>
      <c r="M304" s="254"/>
      <c r="N304" s="254" t="s">
        <v>15928</v>
      </c>
      <c r="O304" s="254" t="s">
        <v>15929</v>
      </c>
      <c r="P304" s="253"/>
      <c r="Q304" s="255" t="s">
        <v>15458</v>
      </c>
      <c r="R304" s="250" t="str">
        <f ca="1">IF(ISERROR($V304),"",OFFSET('Smelter Look-up'!$C$4,$V304-4,0)&amp;"")</f>
        <v>Xinhai Rendan Shaoguan Tungsten Co., Ltd.</v>
      </c>
      <c r="S304" s="264" t="str">
        <f t="shared" ca="1" si="13"/>
        <v>CN</v>
      </c>
      <c r="T304" s="264" t="str">
        <f ca="1">IF(B304="","",IF(ISERROR(MATCH($J304,SorP!$B$1:$B$6230,0)),"",INDIRECT("'SorP'!$A$"&amp;MATCH($J304,SorP!$B$1:$B$6230,0))))</f>
        <v>CN-44</v>
      </c>
      <c r="U304" s="299"/>
      <c r="V304" s="300">
        <f>IF(C304="",NA(),MATCH($B304&amp;$C304,'Smelter Look-up'!$J:$J,0))</f>
        <v>569</v>
      </c>
      <c r="W304" s="301"/>
      <c r="X304" s="301">
        <f t="shared" si="14"/>
        <v>0</v>
      </c>
      <c r="Y304" s="301"/>
      <c r="Z304" s="301"/>
      <c r="AB304" s="303" t="str">
        <f t="shared" si="15"/>
        <v>TungstenXinhai Rendan Shaoguan Tungsten Co., Ltd.</v>
      </c>
    </row>
    <row r="305" spans="1:28" s="302" customFormat="1" ht="409.5">
      <c r="A305" s="249"/>
      <c r="B305" s="250" t="s">
        <v>1657</v>
      </c>
      <c r="C305" s="256" t="s">
        <v>1962</v>
      </c>
      <c r="D305" s="250" t="s">
        <v>1962</v>
      </c>
      <c r="E305" s="250" t="s">
        <v>1621</v>
      </c>
      <c r="F305" s="250" t="str">
        <f ca="1">IF(ISERROR($V305),"",OFFSET('Smelter Look-up'!$E$4,$V305-4,0))</f>
        <v>CID002082</v>
      </c>
      <c r="G305" s="250" t="str">
        <f ca="1">IF(C305=$X$4,"Enter smelter details", IF(ISERROR($V305),"",OFFSET('Smelter Look-up'!$F$4,$V305-4,0)))</f>
        <v>CFSI</v>
      </c>
      <c r="H305" s="251">
        <f ca="1">IF(ISERROR($V305),"",OFFSET('Smelter Look-up'!$G$4,$V305-4,0))</f>
        <v>0</v>
      </c>
      <c r="I305" s="252" t="s">
        <v>2624</v>
      </c>
      <c r="J305" s="252" t="s">
        <v>2450</v>
      </c>
      <c r="K305" s="254"/>
      <c r="L305" s="254"/>
      <c r="M305" s="254"/>
      <c r="N305" s="254" t="s">
        <v>15930</v>
      </c>
      <c r="O305" s="254" t="s">
        <v>15931</v>
      </c>
      <c r="P305" s="253"/>
      <c r="Q305" s="255" t="s">
        <v>15458</v>
      </c>
      <c r="R305" s="250" t="str">
        <f ca="1">IF(ISERROR($V305),"",OFFSET('Smelter Look-up'!$C$4,$V305-4,0)&amp;"")</f>
        <v>Xiamen Tungsten Co., Ltd.</v>
      </c>
      <c r="S305" s="264" t="str">
        <f t="shared" ref="S305:S360" ca="1" si="16">IF(B305="","",IF(ISERROR(MATCH($E305,CL,0)),"Unknown",INDIRECT("'C'!$A$"&amp;MATCH($E305,CL,0)+1)))</f>
        <v>CN</v>
      </c>
      <c r="T305" s="264" t="str">
        <f ca="1">IF(B305="","",IF(ISERROR(MATCH($J305,SorP!$B$1:$B$6230,0)),"",INDIRECT("'SorP'!$A$"&amp;MATCH($J305,SorP!$B$1:$B$6230,0))))</f>
        <v>CN-35</v>
      </c>
      <c r="U305" s="299"/>
      <c r="V305" s="300">
        <f>IF(C305="",NA(),MATCH($B305&amp;$C305,'Smelter Look-up'!$J:$J,0))</f>
        <v>567</v>
      </c>
      <c r="W305" s="301"/>
      <c r="X305" s="301">
        <f t="shared" ref="X305:X360" si="17">IF(AND(C305="Smelter not listed",OR(LEN(D305)=0,LEN(E305)=0)),1,0)</f>
        <v>0</v>
      </c>
      <c r="Y305" s="301"/>
      <c r="Z305" s="301"/>
      <c r="AB305" s="303" t="str">
        <f t="shared" ref="AB305:AB360" si="18">B305&amp;C305</f>
        <v>TungstenXiamen Tungsten Co., Ltd.</v>
      </c>
    </row>
    <row r="306" spans="1:28" s="302" customFormat="1" ht="357">
      <c r="A306" s="249"/>
      <c r="B306" s="250" t="s">
        <v>1657</v>
      </c>
      <c r="C306" s="256" t="s">
        <v>3990</v>
      </c>
      <c r="D306" s="250" t="s">
        <v>3990</v>
      </c>
      <c r="E306" s="250" t="s">
        <v>1615</v>
      </c>
      <c r="F306" s="250" t="str">
        <f ca="1">IF(ISERROR($V306),"",OFFSET('Smelter Look-up'!$E$4,$V306-4,0))</f>
        <v>CID002044</v>
      </c>
      <c r="G306" s="250" t="str">
        <f ca="1">IF(C306=$X$4,"Enter smelter details", IF(ISERROR($V306),"",OFFSET('Smelter Look-up'!$F$4,$V306-4,0)))</f>
        <v>CFSI</v>
      </c>
      <c r="H306" s="251">
        <f ca="1">IF(ISERROR($V306),"",OFFSET('Smelter Look-up'!$G$4,$V306-4,0))</f>
        <v>0</v>
      </c>
      <c r="I306" s="252" t="s">
        <v>2621</v>
      </c>
      <c r="J306" s="252" t="s">
        <v>4268</v>
      </c>
      <c r="K306" s="254"/>
      <c r="L306" s="254"/>
      <c r="M306" s="254"/>
      <c r="N306" s="254" t="s">
        <v>15932</v>
      </c>
      <c r="O306" s="254" t="s">
        <v>15933</v>
      </c>
      <c r="P306" s="253"/>
      <c r="Q306" s="255" t="s">
        <v>15458</v>
      </c>
      <c r="R306" s="250" t="str">
        <f ca="1">IF(ISERROR($V306),"",OFFSET('Smelter Look-up'!$C$4,$V306-4,0)&amp;"")</f>
        <v>Wolfram Bergbau und Hutten AG</v>
      </c>
      <c r="S306" s="264" t="str">
        <f t="shared" ca="1" si="16"/>
        <v>AT</v>
      </c>
      <c r="T306" s="264" t="str">
        <f ca="1">IF(B306="","",IF(ISERROR(MATCH($J306,SorP!$B$1:$B$6230,0)),"",INDIRECT("'SorP'!$A$"&amp;MATCH($J306,SorP!$B$1:$B$6230,0))))</f>
        <v>AT-6</v>
      </c>
      <c r="U306" s="299"/>
      <c r="V306" s="300">
        <f>IF(C306="",NA(),MATCH($B306&amp;$C306,'Smelter Look-up'!$J:$J,0))</f>
        <v>562</v>
      </c>
      <c r="W306" s="301"/>
      <c r="X306" s="301">
        <f t="shared" si="17"/>
        <v>0</v>
      </c>
      <c r="Y306" s="301"/>
      <c r="Z306" s="301"/>
      <c r="AB306" s="303" t="str">
        <f t="shared" si="18"/>
        <v>TungstenWolfram Bergbau und Hutten AG</v>
      </c>
    </row>
    <row r="307" spans="1:28" s="302" customFormat="1" ht="280.5">
      <c r="A307" s="249"/>
      <c r="B307" s="250" t="s">
        <v>1657</v>
      </c>
      <c r="C307" s="256" t="s">
        <v>3179</v>
      </c>
      <c r="D307" s="250" t="s">
        <v>3179</v>
      </c>
      <c r="E307" s="250" t="s">
        <v>1350</v>
      </c>
      <c r="F307" s="250" t="str">
        <f ca="1">IF(ISERROR($V307),"",OFFSET('Smelter Look-up'!$E$4,$V307-4,0))</f>
        <v>CID002011</v>
      </c>
      <c r="G307" s="250" t="str">
        <f ca="1">IF(C307=$X$4,"Enter smelter details", IF(ISERROR($V307),"",OFFSET('Smelter Look-up'!$F$4,$V307-4,0)))</f>
        <v>CFSI</v>
      </c>
      <c r="H307" s="251">
        <f ca="1">IF(ISERROR($V307),"",OFFSET('Smelter Look-up'!$G$4,$V307-4,0))</f>
        <v>0</v>
      </c>
      <c r="I307" s="252" t="s">
        <v>2620</v>
      </c>
      <c r="J307" s="252" t="s">
        <v>13945</v>
      </c>
      <c r="K307" s="254"/>
      <c r="L307" s="254"/>
      <c r="M307" s="254"/>
      <c r="N307" s="254" t="s">
        <v>15934</v>
      </c>
      <c r="O307" s="254" t="s">
        <v>15935</v>
      </c>
      <c r="P307" s="253"/>
      <c r="Q307" s="255" t="s">
        <v>15458</v>
      </c>
      <c r="R307" s="250" t="str">
        <f ca="1">IF(ISERROR($V307),"",OFFSET('Smelter Look-up'!$C$4,$V307-4,0)&amp;"")</f>
        <v>Vietnam Youngsun Tungsten Industry Co., Ltd.</v>
      </c>
      <c r="S307" s="264" t="str">
        <f t="shared" ca="1" si="16"/>
        <v>VN</v>
      </c>
      <c r="T307" s="264" t="str">
        <f ca="1">IF(B307="","",IF(ISERROR(MATCH($J307,SorP!$B$1:$B$6230,0)),"",INDIRECT("'SorP'!$A$"&amp;MATCH($J307,SorP!$B$1:$B$6230,0))))</f>
        <v>VN-13</v>
      </c>
      <c r="U307" s="299"/>
      <c r="V307" s="300">
        <f>IF(C307="",NA(),MATCH($B307&amp;$C307,'Smelter Look-up'!$J:$J,0))</f>
        <v>559</v>
      </c>
      <c r="W307" s="301"/>
      <c r="X307" s="301">
        <f t="shared" si="17"/>
        <v>0</v>
      </c>
      <c r="Y307" s="301"/>
      <c r="Z307" s="301"/>
      <c r="AB307" s="303" t="str">
        <f t="shared" si="18"/>
        <v>TungstenVietnam Youngsun Tungsten Industry Co., Ltd.</v>
      </c>
    </row>
    <row r="308" spans="1:28" s="302" customFormat="1" ht="242.25">
      <c r="A308" s="249"/>
      <c r="B308" s="250" t="s">
        <v>1657</v>
      </c>
      <c r="C308" s="256" t="s">
        <v>2</v>
      </c>
      <c r="D308" s="250" t="s">
        <v>2</v>
      </c>
      <c r="E308" s="250" t="s">
        <v>1350</v>
      </c>
      <c r="F308" s="250" t="str">
        <f ca="1">IF(ISERROR($V308),"",OFFSET('Smelter Look-up'!$E$4,$V308-4,0))</f>
        <v>CID001889</v>
      </c>
      <c r="G308" s="250" t="str">
        <f ca="1">IF(C308=$X$4,"Enter smelter details", IF(ISERROR($V308),"",OFFSET('Smelter Look-up'!$F$4,$V308-4,0)))</f>
        <v>CFSI</v>
      </c>
      <c r="H308" s="251">
        <f ca="1">IF(ISERROR($V308),"",OFFSET('Smelter Look-up'!$G$4,$V308-4,0))</f>
        <v>0</v>
      </c>
      <c r="I308" s="252" t="s">
        <v>2620</v>
      </c>
      <c r="J308" s="252" t="s">
        <v>14005</v>
      </c>
      <c r="K308" s="254"/>
      <c r="L308" s="254"/>
      <c r="M308" s="254"/>
      <c r="N308" s="254" t="s">
        <v>15936</v>
      </c>
      <c r="O308" s="254" t="s">
        <v>15937</v>
      </c>
      <c r="P308" s="253"/>
      <c r="Q308" s="255" t="s">
        <v>15458</v>
      </c>
      <c r="R308" s="250" t="str">
        <f ca="1">IF(ISERROR($V308),"",OFFSET('Smelter Look-up'!$C$4,$V308-4,0)&amp;"")</f>
        <v>Tejing (Vietnam) Tungsten Co., Ltd.</v>
      </c>
      <c r="S308" s="264" t="str">
        <f t="shared" ca="1" si="16"/>
        <v>VN</v>
      </c>
      <c r="T308" s="264" t="str">
        <f ca="1">IF(B308="","",IF(ISERROR(MATCH($J308,SorP!$B$1:$B$6230,0)),"",INDIRECT("'SorP'!$A$"&amp;MATCH($J308,SorP!$B$1:$B$6230,0))))</f>
        <v>VN-37</v>
      </c>
      <c r="U308" s="299"/>
      <c r="V308" s="300">
        <f>IF(C308="",NA(),MATCH($B308&amp;$C308,'Smelter Look-up'!$J:$J,0))</f>
        <v>557</v>
      </c>
      <c r="W308" s="301"/>
      <c r="X308" s="301">
        <f t="shared" si="17"/>
        <v>0</v>
      </c>
      <c r="Y308" s="301"/>
      <c r="Z308" s="301"/>
      <c r="AB308" s="303" t="str">
        <f t="shared" si="18"/>
        <v>TungstenTejing (Vietnam) Tungsten Co., Ltd.</v>
      </c>
    </row>
    <row r="309" spans="1:28" s="302" customFormat="1" ht="229.5">
      <c r="A309" s="249"/>
      <c r="B309" s="250" t="s">
        <v>1657</v>
      </c>
      <c r="C309" s="256" t="s">
        <v>193</v>
      </c>
      <c r="D309" s="250" t="s">
        <v>193</v>
      </c>
      <c r="E309" s="250" t="s">
        <v>3832</v>
      </c>
      <c r="F309" s="250" t="str">
        <f ca="1">IF(ISERROR($V309),"",OFFSET('Smelter Look-up'!$E$4,$V309-4,0))</f>
        <v>CID000966</v>
      </c>
      <c r="G309" s="250" t="str">
        <f ca="1">IF(C309=$X$4,"Enter smelter details", IF(ISERROR($V309),"",OFFSET('Smelter Look-up'!$F$4,$V309-4,0)))</f>
        <v>CFSI</v>
      </c>
      <c r="H309" s="251">
        <f ca="1">IF(ISERROR($V309),"",OFFSET('Smelter Look-up'!$G$4,$V309-4,0))</f>
        <v>0</v>
      </c>
      <c r="I309" s="252" t="s">
        <v>2619</v>
      </c>
      <c r="J309" s="252" t="s">
        <v>2529</v>
      </c>
      <c r="K309" s="254"/>
      <c r="L309" s="254"/>
      <c r="M309" s="254"/>
      <c r="N309" s="254" t="s">
        <v>15938</v>
      </c>
      <c r="O309" s="254" t="s">
        <v>15939</v>
      </c>
      <c r="P309" s="253"/>
      <c r="Q309" s="255" t="s">
        <v>15458</v>
      </c>
      <c r="R309" s="250" t="str">
        <f ca="1">IF(ISERROR($V309),"",OFFSET('Smelter Look-up'!$C$4,$V309-4,0)&amp;"")</f>
        <v>Kennametal Fallon</v>
      </c>
      <c r="S309" s="264" t="str">
        <f t="shared" ca="1" si="16"/>
        <v>US</v>
      </c>
      <c r="T309" s="264" t="str">
        <f ca="1">IF(B309="","",IF(ISERROR(MATCH($J309,SorP!$B$1:$B$6230,0)),"",INDIRECT("'SorP'!$A$"&amp;MATCH($J309,SorP!$B$1:$B$6230,0))))</f>
        <v>US-NV</v>
      </c>
      <c r="U309" s="299"/>
      <c r="V309" s="300">
        <f>IF(C309="",NA(),MATCH($B309&amp;$C309,'Smelter Look-up'!$J:$J,0))</f>
        <v>548</v>
      </c>
      <c r="W309" s="301"/>
      <c r="X309" s="301">
        <f t="shared" si="17"/>
        <v>0</v>
      </c>
      <c r="Y309" s="301"/>
      <c r="Z309" s="301"/>
      <c r="AB309" s="303" t="str">
        <f t="shared" si="18"/>
        <v>TungstenKennametal Fallon</v>
      </c>
    </row>
    <row r="310" spans="1:28" s="302" customFormat="1" ht="369.75">
      <c r="A310" s="249"/>
      <c r="B310" s="250" t="s">
        <v>1657</v>
      </c>
      <c r="C310" s="256" t="s">
        <v>192</v>
      </c>
      <c r="D310" s="250" t="s">
        <v>192</v>
      </c>
      <c r="E310" s="250" t="s">
        <v>1621</v>
      </c>
      <c r="F310" s="250" t="str">
        <f ca="1">IF(ISERROR($V310),"",OFFSET('Smelter Look-up'!$E$4,$V310-4,0))</f>
        <v>CID000875</v>
      </c>
      <c r="G310" s="250" t="str">
        <f ca="1">IF(C310=$X$4,"Enter smelter details", IF(ISERROR($V310),"",OFFSET('Smelter Look-up'!$F$4,$V310-4,0)))</f>
        <v>CFSI</v>
      </c>
      <c r="H310" s="251">
        <f ca="1">IF(ISERROR($V310),"",OFFSET('Smelter Look-up'!$G$4,$V310-4,0))</f>
        <v>0</v>
      </c>
      <c r="I310" s="252" t="s">
        <v>2552</v>
      </c>
      <c r="J310" s="252" t="s">
        <v>2342</v>
      </c>
      <c r="K310" s="254"/>
      <c r="L310" s="254"/>
      <c r="M310" s="254"/>
      <c r="N310" s="254" t="s">
        <v>15940</v>
      </c>
      <c r="O310" s="254" t="s">
        <v>15941</v>
      </c>
      <c r="P310" s="253"/>
      <c r="Q310" s="255" t="s">
        <v>15458</v>
      </c>
      <c r="R310" s="250" t="str">
        <f ca="1">IF(ISERROR($V310),"",OFFSET('Smelter Look-up'!$C$4,$V310-4,0)&amp;"")</f>
        <v>Ganzhou Huaxing Tungsten Products Co., Ltd.</v>
      </c>
      <c r="S310" s="264" t="str">
        <f t="shared" ca="1" si="16"/>
        <v>CN</v>
      </c>
      <c r="T310" s="264" t="str">
        <f ca="1">IF(B310="","",IF(ISERROR(MATCH($J310,SorP!$B$1:$B$6230,0)),"",INDIRECT("'SorP'!$A$"&amp;MATCH($J310,SorP!$B$1:$B$6230,0))))</f>
        <v>CN-36</v>
      </c>
      <c r="U310" s="299"/>
      <c r="V310" s="300">
        <f>IF(C310="",NA(),MATCH($B310&amp;$C310,'Smelter Look-up'!$J:$J,0))</f>
        <v>520</v>
      </c>
      <c r="W310" s="301"/>
      <c r="X310" s="301">
        <f t="shared" si="17"/>
        <v>0</v>
      </c>
      <c r="Y310" s="301"/>
      <c r="Z310" s="301"/>
      <c r="AB310" s="303" t="str">
        <f t="shared" si="18"/>
        <v>TungstenGanzhou Huaxing Tungsten Products Co., Ltd.</v>
      </c>
    </row>
    <row r="311" spans="1:28" s="302" customFormat="1" ht="229.5">
      <c r="A311" s="249"/>
      <c r="B311" s="250" t="s">
        <v>1657</v>
      </c>
      <c r="C311" s="256" t="s">
        <v>1961</v>
      </c>
      <c r="D311" s="250" t="s">
        <v>1961</v>
      </c>
      <c r="E311" s="250" t="s">
        <v>1630</v>
      </c>
      <c r="F311" s="250" t="str">
        <f ca="1">IF(ISERROR($V311),"",OFFSET('Smelter Look-up'!$E$4,$V311-4,0))</f>
        <v>CID000825</v>
      </c>
      <c r="G311" s="250" t="str">
        <f ca="1">IF(C311=$X$4,"Enter smelter details", IF(ISERROR($V311),"",OFFSET('Smelter Look-up'!$F$4,$V311-4,0)))</f>
        <v>CFSI</v>
      </c>
      <c r="H311" s="251">
        <f ca="1">IF(ISERROR($V311),"",OFFSET('Smelter Look-up'!$G$4,$V311-4,0))</f>
        <v>0</v>
      </c>
      <c r="I311" s="252" t="s">
        <v>3144</v>
      </c>
      <c r="J311" s="252" t="s">
        <v>2315</v>
      </c>
      <c r="K311" s="254"/>
      <c r="L311" s="254"/>
      <c r="M311" s="254"/>
      <c r="N311" s="254" t="s">
        <v>15942</v>
      </c>
      <c r="O311" s="254" t="s">
        <v>15943</v>
      </c>
      <c r="P311" s="253"/>
      <c r="Q311" s="255" t="s">
        <v>15458</v>
      </c>
      <c r="R311" s="250" t="str">
        <f ca="1">IF(ISERROR($V311),"",OFFSET('Smelter Look-up'!$C$4,$V311-4,0)&amp;"")</f>
        <v>Japan New Metals Co., Ltd.</v>
      </c>
      <c r="S311" s="264" t="str">
        <f t="shared" ca="1" si="16"/>
        <v>JP</v>
      </c>
      <c r="T311" s="264" t="str">
        <f ca="1">IF(B311="","",IF(ISERROR(MATCH($J311,SorP!$B$1:$B$6230,0)),"",INDIRECT("'SorP'!$A$"&amp;MATCH($J311,SorP!$B$1:$B$6230,0))))</f>
        <v>JP-05</v>
      </c>
      <c r="U311" s="299"/>
      <c r="V311" s="300">
        <f>IF(C311="",NA(),MATCH($B311&amp;$C311,'Smelter Look-up'!$J:$J,0))</f>
        <v>537</v>
      </c>
      <c r="W311" s="301"/>
      <c r="X311" s="301">
        <f t="shared" si="17"/>
        <v>0</v>
      </c>
      <c r="Y311" s="301"/>
      <c r="Z311" s="301"/>
      <c r="AB311" s="303" t="str">
        <f t="shared" si="18"/>
        <v>TungstenJapan New Metals Co., Ltd.</v>
      </c>
    </row>
    <row r="312" spans="1:28" s="302" customFormat="1" ht="409.5">
      <c r="A312" s="249"/>
      <c r="B312" s="250" t="s">
        <v>1657</v>
      </c>
      <c r="C312" s="256" t="s">
        <v>1960</v>
      </c>
      <c r="D312" s="250" t="s">
        <v>1960</v>
      </c>
      <c r="E312" s="250" t="s">
        <v>1621</v>
      </c>
      <c r="F312" s="250" t="str">
        <f ca="1">IF(ISERROR($V312),"",OFFSET('Smelter Look-up'!$E$4,$V312-4,0))</f>
        <v>CID000769</v>
      </c>
      <c r="G312" s="250" t="str">
        <f ca="1">IF(C312=$X$4,"Enter smelter details", IF(ISERROR($V312),"",OFFSET('Smelter Look-up'!$F$4,$V312-4,0)))</f>
        <v>CFSI</v>
      </c>
      <c r="H312" s="251">
        <f ca="1">IF(ISERROR($V312),"",OFFSET('Smelter Look-up'!$G$4,$V312-4,0))</f>
        <v>0</v>
      </c>
      <c r="I312" s="252" t="s">
        <v>2511</v>
      </c>
      <c r="J312" s="252" t="s">
        <v>2327</v>
      </c>
      <c r="K312" s="254"/>
      <c r="L312" s="254"/>
      <c r="M312" s="254"/>
      <c r="N312" s="254" t="s">
        <v>15944</v>
      </c>
      <c r="O312" s="254" t="s">
        <v>15945</v>
      </c>
      <c r="P312" s="253"/>
      <c r="Q312" s="255" t="s">
        <v>15458</v>
      </c>
      <c r="R312" s="250" t="str">
        <f ca="1">IF(ISERROR($V312),"",OFFSET('Smelter Look-up'!$C$4,$V312-4,0)&amp;"")</f>
        <v>Hunan Chunchang Nonferrous Metals Co., Ltd.</v>
      </c>
      <c r="S312" s="264" t="str">
        <f t="shared" ca="1" si="16"/>
        <v>CN</v>
      </c>
      <c r="T312" s="264" t="str">
        <f ca="1">IF(B312="","",IF(ISERROR(MATCH($J312,SorP!$B$1:$B$6230,0)),"",INDIRECT("'SorP'!$A$"&amp;MATCH($J312,SorP!$B$1:$B$6230,0))))</f>
        <v>CN-43</v>
      </c>
      <c r="U312" s="299"/>
      <c r="V312" s="300">
        <f>IF(C312="",NA(),MATCH($B312&amp;$C312,'Smelter Look-up'!$J:$J,0))</f>
        <v>534</v>
      </c>
      <c r="W312" s="301"/>
      <c r="X312" s="301">
        <f t="shared" si="17"/>
        <v>0</v>
      </c>
      <c r="Y312" s="301"/>
      <c r="Z312" s="301"/>
      <c r="AB312" s="303" t="str">
        <f t="shared" si="18"/>
        <v>TungstenHunan Chunchang Nonferrous Metals Co., Ltd.</v>
      </c>
    </row>
    <row r="313" spans="1:28" s="302" customFormat="1" ht="178.5">
      <c r="A313" s="249"/>
      <c r="B313" s="250" t="s">
        <v>1657</v>
      </c>
      <c r="C313" s="256" t="s">
        <v>3266</v>
      </c>
      <c r="D313" s="250" t="s">
        <v>3266</v>
      </c>
      <c r="E313" s="250" t="s">
        <v>1621</v>
      </c>
      <c r="F313" s="250" t="str">
        <f ca="1">IF(ISERROR($V313),"",OFFSET('Smelter Look-up'!$E$4,$V313-4,0))</f>
        <v>CID000766</v>
      </c>
      <c r="G313" s="250" t="str">
        <f ca="1">IF(C313=$X$4,"Enter smelter details", IF(ISERROR($V313),"",OFFSET('Smelter Look-up'!$F$4,$V313-4,0)))</f>
        <v>CFSI</v>
      </c>
      <c r="H313" s="251">
        <f ca="1">IF(ISERROR($V313),"",OFFSET('Smelter Look-up'!$G$4,$V313-4,0))</f>
        <v>0</v>
      </c>
      <c r="I313" s="252" t="s">
        <v>3143</v>
      </c>
      <c r="J313" s="252" t="s">
        <v>2327</v>
      </c>
      <c r="K313" s="254"/>
      <c r="L313" s="254"/>
      <c r="M313" s="254"/>
      <c r="N313" s="254" t="s">
        <v>15946</v>
      </c>
      <c r="O313" s="254" t="s">
        <v>15947</v>
      </c>
      <c r="P313" s="253"/>
      <c r="Q313" s="255" t="s">
        <v>15458</v>
      </c>
      <c r="R313" s="250" t="str">
        <f ca="1">IF(ISERROR($V313),"",OFFSET('Smelter Look-up'!$C$4,$V313-4,0)&amp;"")</f>
        <v>Hunan Chenzhou Mining Co., Ltd.</v>
      </c>
      <c r="S313" s="264" t="str">
        <f t="shared" ca="1" si="16"/>
        <v>CN</v>
      </c>
      <c r="T313" s="264" t="str">
        <f ca="1">IF(B313="","",IF(ISERROR(MATCH($J313,SorP!$B$1:$B$6230,0)),"",INDIRECT("'SorP'!$A$"&amp;MATCH($J313,SorP!$B$1:$B$6230,0))))</f>
        <v>CN-43</v>
      </c>
      <c r="U313" s="299"/>
      <c r="V313" s="300">
        <f>IF(C313="",NA(),MATCH($B313&amp;$C313,'Smelter Look-up'!$J:$J,0))</f>
        <v>531</v>
      </c>
      <c r="W313" s="301"/>
      <c r="X313" s="301">
        <f t="shared" si="17"/>
        <v>0</v>
      </c>
      <c r="Y313" s="301"/>
      <c r="Z313" s="301"/>
      <c r="AB313" s="303" t="str">
        <f t="shared" si="18"/>
        <v>TungstenHunan Chenzhou Mining Co., Ltd.</v>
      </c>
    </row>
    <row r="314" spans="1:28" s="302" customFormat="1" ht="409.5">
      <c r="A314" s="249"/>
      <c r="B314" s="250" t="s">
        <v>1657</v>
      </c>
      <c r="C314" s="256" t="s">
        <v>1</v>
      </c>
      <c r="D314" s="250" t="s">
        <v>1</v>
      </c>
      <c r="E314" s="250" t="s">
        <v>3832</v>
      </c>
      <c r="F314" s="250" t="str">
        <f ca="1">IF(ISERROR($V314),"",OFFSET('Smelter Look-up'!$E$4,$V314-4,0))</f>
        <v>CID000568</v>
      </c>
      <c r="G314" s="250" t="str">
        <f ca="1">IF(C314=$X$4,"Enter smelter details", IF(ISERROR($V314),"",OFFSET('Smelter Look-up'!$F$4,$V314-4,0)))</f>
        <v>CFSI</v>
      </c>
      <c r="H314" s="251">
        <f ca="1">IF(ISERROR($V314),"",OFFSET('Smelter Look-up'!$G$4,$V314-4,0))</f>
        <v>0</v>
      </c>
      <c r="I314" s="252" t="s">
        <v>2616</v>
      </c>
      <c r="J314" s="252" t="s">
        <v>2508</v>
      </c>
      <c r="K314" s="254"/>
      <c r="L314" s="254"/>
      <c r="M314" s="254"/>
      <c r="N314" s="254" t="s">
        <v>15948</v>
      </c>
      <c r="O314" s="254" t="s">
        <v>15949</v>
      </c>
      <c r="P314" s="253"/>
      <c r="Q314" s="255" t="s">
        <v>15458</v>
      </c>
      <c r="R314" s="250" t="str">
        <f ca="1">IF(ISERROR($V314),"",OFFSET('Smelter Look-up'!$C$4,$V314-4,0)&amp;"")</f>
        <v>Global Tungsten &amp; Powders Corp.</v>
      </c>
      <c r="S314" s="264" t="str">
        <f t="shared" ca="1" si="16"/>
        <v>US</v>
      </c>
      <c r="T314" s="264" t="str">
        <f ca="1">IF(B314="","",IF(ISERROR(MATCH($J314,SorP!$B$1:$B$6230,0)),"",INDIRECT("'SorP'!$A$"&amp;MATCH($J314,SorP!$B$1:$B$6230,0))))</f>
        <v>US-PA</v>
      </c>
      <c r="U314" s="299"/>
      <c r="V314" s="300">
        <f>IF(C314="",NA(),MATCH($B314&amp;$C314,'Smelter Look-up'!$J:$J,0))</f>
        <v>524</v>
      </c>
      <c r="W314" s="301"/>
      <c r="X314" s="301">
        <f t="shared" si="17"/>
        <v>0</v>
      </c>
      <c r="Y314" s="301"/>
      <c r="Z314" s="301"/>
      <c r="AB314" s="303" t="str">
        <f t="shared" si="18"/>
        <v>TungstenGlobal Tungsten &amp; Powders Corp.</v>
      </c>
    </row>
    <row r="315" spans="1:28" s="302" customFormat="1" ht="229.5">
      <c r="A315" s="249"/>
      <c r="B315" s="250" t="s">
        <v>1657</v>
      </c>
      <c r="C315" s="256" t="s">
        <v>1250</v>
      </c>
      <c r="D315" s="250" t="s">
        <v>1250</v>
      </c>
      <c r="E315" s="250" t="s">
        <v>1621</v>
      </c>
      <c r="F315" s="250" t="str">
        <f ca="1">IF(ISERROR($V315),"",OFFSET('Smelter Look-up'!$E$4,$V315-4,0))</f>
        <v>CID000499</v>
      </c>
      <c r="G315" s="250" t="str">
        <f ca="1">IF(C315=$X$4,"Enter smelter details", IF(ISERROR($V315),"",OFFSET('Smelter Look-up'!$F$4,$V315-4,0)))</f>
        <v>CFSI</v>
      </c>
      <c r="H315" s="251">
        <f ca="1">IF(ISERROR($V315),"",OFFSET('Smelter Look-up'!$G$4,$V315-4,0))</f>
        <v>0</v>
      </c>
      <c r="I315" s="252" t="s">
        <v>2615</v>
      </c>
      <c r="J315" s="252" t="s">
        <v>2450</v>
      </c>
      <c r="K315" s="254"/>
      <c r="L315" s="254"/>
      <c r="M315" s="254"/>
      <c r="N315" s="254" t="s">
        <v>15950</v>
      </c>
      <c r="O315" s="254" t="s">
        <v>15951</v>
      </c>
      <c r="P315" s="253"/>
      <c r="Q315" s="255" t="s">
        <v>15458</v>
      </c>
      <c r="R315" s="250" t="str">
        <f ca="1">IF(ISERROR($V315),"",OFFSET('Smelter Look-up'!$C$4,$V315-4,0)&amp;"")</f>
        <v>Fujian Jinxin Tungsten Co., Ltd.</v>
      </c>
      <c r="S315" s="264" t="str">
        <f t="shared" ca="1" si="16"/>
        <v>CN</v>
      </c>
      <c r="T315" s="264" t="str">
        <f ca="1">IF(B315="","",IF(ISERROR(MATCH($J315,SorP!$B$1:$B$6230,0)),"",INDIRECT("'SorP'!$A$"&amp;MATCH($J315,SorP!$B$1:$B$6230,0))))</f>
        <v>CN-35</v>
      </c>
      <c r="U315" s="299"/>
      <c r="V315" s="300">
        <f>IF(C315="",NA(),MATCH($B315&amp;$C315,'Smelter Look-up'!$J:$J,0))</f>
        <v>518</v>
      </c>
      <c r="W315" s="301"/>
      <c r="X315" s="301">
        <f t="shared" si="17"/>
        <v>0</v>
      </c>
      <c r="Y315" s="301"/>
      <c r="Z315" s="301"/>
      <c r="AB315" s="303" t="str">
        <f t="shared" si="18"/>
        <v>TungstenFujian Jinxin Tungsten Co., Ltd.</v>
      </c>
    </row>
    <row r="316" spans="1:28" s="302" customFormat="1" ht="280.5">
      <c r="A316" s="249"/>
      <c r="B316" s="250" t="s">
        <v>1657</v>
      </c>
      <c r="C316" s="256" t="s">
        <v>1958</v>
      </c>
      <c r="D316" s="250" t="s">
        <v>1958</v>
      </c>
      <c r="E316" s="250" t="s">
        <v>1621</v>
      </c>
      <c r="F316" s="250" t="str">
        <f ca="1">IF(ISERROR($V316),"",OFFSET('Smelter Look-up'!$E$4,$V316-4,0))</f>
        <v>CID000258</v>
      </c>
      <c r="G316" s="250" t="str">
        <f ca="1">IF(C316=$X$4,"Enter smelter details", IF(ISERROR($V316),"",OFFSET('Smelter Look-up'!$F$4,$V316-4,0)))</f>
        <v>CFSI</v>
      </c>
      <c r="H316" s="251">
        <f ca="1">IF(ISERROR($V316),"",OFFSET('Smelter Look-up'!$G$4,$V316-4,0))</f>
        <v>0</v>
      </c>
      <c r="I316" s="252" t="s">
        <v>2552</v>
      </c>
      <c r="J316" s="252" t="s">
        <v>2342</v>
      </c>
      <c r="K316" s="254"/>
      <c r="L316" s="254"/>
      <c r="M316" s="254"/>
      <c r="N316" s="254" t="s">
        <v>15952</v>
      </c>
      <c r="O316" s="254" t="s">
        <v>15953</v>
      </c>
      <c r="P316" s="253"/>
      <c r="Q316" s="255" t="s">
        <v>15458</v>
      </c>
      <c r="R316" s="250" t="str">
        <f ca="1">IF(ISERROR($V316),"",OFFSET('Smelter Look-up'!$C$4,$V316-4,0)&amp;"")</f>
        <v>Chongyi Zhangyuan Tungsten Co., Ltd.</v>
      </c>
      <c r="S316" s="264" t="str">
        <f t="shared" ca="1" si="16"/>
        <v>CN</v>
      </c>
      <c r="T316" s="264" t="str">
        <f ca="1">IF(B316="","",IF(ISERROR(MATCH($J316,SorP!$B$1:$B$6230,0)),"",INDIRECT("'SorP'!$A$"&amp;MATCH($J316,SorP!$B$1:$B$6230,0))))</f>
        <v>CN-36</v>
      </c>
      <c r="U316" s="299"/>
      <c r="V316" s="300">
        <f>IF(C316="",NA(),MATCH($B316&amp;$C316,'Smelter Look-up'!$J:$J,0))</f>
        <v>517</v>
      </c>
      <c r="W316" s="301"/>
      <c r="X316" s="301">
        <f t="shared" si="17"/>
        <v>0</v>
      </c>
      <c r="Y316" s="301"/>
      <c r="Z316" s="301"/>
      <c r="AB316" s="303" t="str">
        <f t="shared" si="18"/>
        <v>TungstenChongyi Zhangyuan Tungsten Co., Ltd.</v>
      </c>
    </row>
    <row r="317" spans="1:28" s="302" customFormat="1" ht="178.5">
      <c r="A317" s="249"/>
      <c r="B317" s="250" t="s">
        <v>1657</v>
      </c>
      <c r="C317" s="256" t="s">
        <v>1959</v>
      </c>
      <c r="D317" s="250" t="s">
        <v>1959</v>
      </c>
      <c r="E317" s="250" t="s">
        <v>1621</v>
      </c>
      <c r="F317" s="250" t="str">
        <f ca="1">IF(ISERROR($V317),"",OFFSET('Smelter Look-up'!$E$4,$V317-4,0))</f>
        <v>CID000218</v>
      </c>
      <c r="G317" s="250" t="str">
        <f ca="1">IF(C317=$X$4,"Enter smelter details", IF(ISERROR($V317),"",OFFSET('Smelter Look-up'!$F$4,$V317-4,0)))</f>
        <v>CFSI</v>
      </c>
      <c r="H317" s="251">
        <f ca="1">IF(ISERROR($V317),"",OFFSET('Smelter Look-up'!$G$4,$V317-4,0))</f>
        <v>0</v>
      </c>
      <c r="I317" s="252" t="s">
        <v>2613</v>
      </c>
      <c r="J317" s="252" t="s">
        <v>2453</v>
      </c>
      <c r="K317" s="254"/>
      <c r="L317" s="254"/>
      <c r="M317" s="254"/>
      <c r="N317" s="254" t="s">
        <v>15954</v>
      </c>
      <c r="O317" s="254" t="s">
        <v>15955</v>
      </c>
      <c r="P317" s="253"/>
      <c r="Q317" s="255" t="s">
        <v>15458</v>
      </c>
      <c r="R317" s="250" t="str">
        <f ca="1">IF(ISERROR($V317),"",OFFSET('Smelter Look-up'!$C$4,$V317-4,0)&amp;"")</f>
        <v>Guangdong Xianglu Tungsten Co., Ltd.</v>
      </c>
      <c r="S317" s="264" t="str">
        <f t="shared" ca="1" si="16"/>
        <v>CN</v>
      </c>
      <c r="T317" s="264" t="str">
        <f ca="1">IF(B317="","",IF(ISERROR(MATCH($J317,SorP!$B$1:$B$6230,0)),"",INDIRECT("'SorP'!$A$"&amp;MATCH($J317,SorP!$B$1:$B$6230,0))))</f>
        <v>CN-44</v>
      </c>
      <c r="U317" s="299"/>
      <c r="V317" s="300">
        <f>IF(C317="",NA(),MATCH($B317&amp;$C317,'Smelter Look-up'!$J:$J,0))</f>
        <v>526</v>
      </c>
      <c r="W317" s="301"/>
      <c r="X317" s="301">
        <f t="shared" si="17"/>
        <v>0</v>
      </c>
      <c r="Y317" s="301"/>
      <c r="Z317" s="301"/>
      <c r="AB317" s="303" t="str">
        <f t="shared" si="18"/>
        <v>TungstenGuangdong Xianglu Tungsten Co., Ltd.</v>
      </c>
    </row>
    <row r="318" spans="1:28" s="302" customFormat="1" ht="267.75">
      <c r="A318" s="249"/>
      <c r="B318" s="250" t="s">
        <v>1657</v>
      </c>
      <c r="C318" s="256" t="s">
        <v>191</v>
      </c>
      <c r="D318" s="250" t="s">
        <v>191</v>
      </c>
      <c r="E318" s="250" t="s">
        <v>3832</v>
      </c>
      <c r="F318" s="250" t="str">
        <f ca="1">IF(ISERROR($V318),"",OFFSET('Smelter Look-up'!$E$4,$V318-4,0))</f>
        <v>CID000105</v>
      </c>
      <c r="G318" s="250" t="str">
        <f ca="1">IF(C318=$X$4,"Enter smelter details", IF(ISERROR($V318),"",OFFSET('Smelter Look-up'!$F$4,$V318-4,0)))</f>
        <v>CFSI</v>
      </c>
      <c r="H318" s="251">
        <f ca="1">IF(ISERROR($V318),"",OFFSET('Smelter Look-up'!$G$4,$V318-4,0))</f>
        <v>0</v>
      </c>
      <c r="I318" s="252" t="s">
        <v>2611</v>
      </c>
      <c r="J318" s="252" t="s">
        <v>2612</v>
      </c>
      <c r="K318" s="254"/>
      <c r="L318" s="254"/>
      <c r="M318" s="254"/>
      <c r="N318" s="254" t="s">
        <v>15956</v>
      </c>
      <c r="O318" s="254" t="s">
        <v>15957</v>
      </c>
      <c r="P318" s="253"/>
      <c r="Q318" s="255" t="s">
        <v>15458</v>
      </c>
      <c r="R318" s="250" t="str">
        <f ca="1">IF(ISERROR($V318),"",OFFSET('Smelter Look-up'!$C$4,$V318-4,0)&amp;"")</f>
        <v>Kennametal Huntsville</v>
      </c>
      <c r="S318" s="264" t="str">
        <f t="shared" ca="1" si="16"/>
        <v>US</v>
      </c>
      <c r="T318" s="264" t="str">
        <f ca="1">IF(B318="","",IF(ISERROR(MATCH($J318,SorP!$B$1:$B$6230,0)),"",INDIRECT("'SorP'!$A$"&amp;MATCH($J318,SorP!$B$1:$B$6230,0))))</f>
        <v>US-AL</v>
      </c>
      <c r="U318" s="299"/>
      <c r="V318" s="300">
        <f>IF(C318="",NA(),MATCH($B318&amp;$C318,'Smelter Look-up'!$J:$J,0))</f>
        <v>549</v>
      </c>
      <c r="W318" s="301"/>
      <c r="X318" s="301">
        <f t="shared" si="17"/>
        <v>0</v>
      </c>
      <c r="Y318" s="301"/>
      <c r="Z318" s="301"/>
      <c r="AB318" s="303" t="str">
        <f t="shared" si="18"/>
        <v>TungstenKennametal Huntsville</v>
      </c>
    </row>
    <row r="319" spans="1:28" s="302" customFormat="1" ht="344.25">
      <c r="A319" s="249"/>
      <c r="B319" s="250" t="s">
        <v>1657</v>
      </c>
      <c r="C319" s="256" t="s">
        <v>2608</v>
      </c>
      <c r="D319" s="250" t="s">
        <v>2608</v>
      </c>
      <c r="E319" s="250" t="s">
        <v>1630</v>
      </c>
      <c r="F319" s="250" t="str">
        <f ca="1">IF(ISERROR($V319),"",OFFSET('Smelter Look-up'!$E$4,$V319-4,0))</f>
        <v>CID000004</v>
      </c>
      <c r="G319" s="250" t="str">
        <f ca="1">IF(C319=$X$4,"Enter smelter details", IF(ISERROR($V319),"",OFFSET('Smelter Look-up'!$F$4,$V319-4,0)))</f>
        <v>CFSI</v>
      </c>
      <c r="H319" s="251">
        <f ca="1">IF(ISERROR($V319),"",OFFSET('Smelter Look-up'!$G$4,$V319-4,0))</f>
        <v>0</v>
      </c>
      <c r="I319" s="252" t="s">
        <v>3141</v>
      </c>
      <c r="J319" s="252" t="s">
        <v>3142</v>
      </c>
      <c r="K319" s="254"/>
      <c r="L319" s="254"/>
      <c r="M319" s="254"/>
      <c r="N319" s="254" t="s">
        <v>15958</v>
      </c>
      <c r="O319" s="254" t="s">
        <v>15959</v>
      </c>
      <c r="P319" s="253"/>
      <c r="Q319" s="255" t="s">
        <v>15458</v>
      </c>
      <c r="R319" s="250" t="str">
        <f ca="1">IF(ISERROR($V319),"",OFFSET('Smelter Look-up'!$C$4,$V319-4,0)&amp;"")</f>
        <v>A.L.M.T. TUNGSTEN Corp.</v>
      </c>
      <c r="S319" s="264" t="str">
        <f t="shared" ca="1" si="16"/>
        <v>JP</v>
      </c>
      <c r="T319" s="264" t="str">
        <f ca="1">IF(B319="","",IF(ISERROR(MATCH($J319,SorP!$B$1:$B$6230,0)),"",INDIRECT("'SorP'!$A$"&amp;MATCH($J319,SorP!$B$1:$B$6230,0))))</f>
        <v>JP-16</v>
      </c>
      <c r="U319" s="299"/>
      <c r="V319" s="300">
        <f>IF(C319="",NA(),MATCH($B319&amp;$C319,'Smelter Look-up'!$J:$J,0))</f>
        <v>506</v>
      </c>
      <c r="W319" s="301"/>
      <c r="X319" s="301">
        <f t="shared" si="17"/>
        <v>0</v>
      </c>
      <c r="Y319" s="301"/>
      <c r="Z319" s="301"/>
      <c r="AB319" s="303" t="str">
        <f t="shared" si="18"/>
        <v>TungstenA.L.M.T. TUNGSTEN Corp.</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6"/>
        <v/>
      </c>
      <c r="T320" s="264" t="str">
        <f ca="1">IF(B320="","",IF(ISERROR(MATCH($J320,SorP!$B$1:$B$6230,0)),"",INDIRECT("'SorP'!$A$"&amp;MATCH($J320,SorP!$B$1:$B$6230,0))))</f>
        <v/>
      </c>
      <c r="U320" s="299"/>
      <c r="V320" s="300" t="e">
        <f>IF(C320="",NA(),MATCH($B320&amp;$C320,'Smelter Look-up'!$J:$J,0))</f>
        <v>#N/A</v>
      </c>
      <c r="W320" s="301"/>
      <c r="X320" s="301">
        <f t="shared" ca="1" si="17"/>
        <v>0</v>
      </c>
      <c r="Y320" s="301"/>
      <c r="Z320" s="301"/>
      <c r="AB320" s="303" t="str">
        <f t="shared" si="18"/>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6"/>
        <v/>
      </c>
      <c r="T321" s="264" t="str">
        <f ca="1">IF(B321="","",IF(ISERROR(MATCH($J321,SorP!$B$1:$B$6230,0)),"",INDIRECT("'SorP'!$A$"&amp;MATCH($J321,SorP!$B$1:$B$6230,0))))</f>
        <v/>
      </c>
      <c r="U321" s="299"/>
      <c r="V321" s="300" t="e">
        <f>IF(C321="",NA(),MATCH($B321&amp;$C321,'Smelter Look-up'!$J:$J,0))</f>
        <v>#N/A</v>
      </c>
      <c r="W321" s="301"/>
      <c r="X321" s="301">
        <f t="shared" ca="1" si="17"/>
        <v>0</v>
      </c>
      <c r="Y321" s="301"/>
      <c r="Z321" s="301"/>
      <c r="AB321" s="303" t="str">
        <f t="shared" si="18"/>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6"/>
        <v/>
      </c>
      <c r="T322" s="264" t="str">
        <f ca="1">IF(B322="","",IF(ISERROR(MATCH($J322,SorP!$B$1:$B$6230,0)),"",INDIRECT("'SorP'!$A$"&amp;MATCH($J322,SorP!$B$1:$B$6230,0))))</f>
        <v/>
      </c>
      <c r="U322" s="299"/>
      <c r="V322" s="300" t="e">
        <f>IF(C322="",NA(),MATCH($B322&amp;$C322,'Smelter Look-up'!$J:$J,0))</f>
        <v>#N/A</v>
      </c>
      <c r="W322" s="301"/>
      <c r="X322" s="301">
        <f t="shared" ca="1" si="17"/>
        <v>0</v>
      </c>
      <c r="Y322" s="301"/>
      <c r="Z322" s="301"/>
      <c r="AB322" s="303" t="str">
        <f t="shared" si="18"/>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6"/>
        <v/>
      </c>
      <c r="T323" s="264" t="str">
        <f ca="1">IF(B323="","",IF(ISERROR(MATCH($J323,SorP!$B$1:$B$6230,0)),"",INDIRECT("'SorP'!$A$"&amp;MATCH($J323,SorP!$B$1:$B$6230,0))))</f>
        <v/>
      </c>
      <c r="U323" s="299"/>
      <c r="V323" s="300" t="e">
        <f>IF(C323="",NA(),MATCH($B323&amp;$C323,'Smelter Look-up'!$J:$J,0))</f>
        <v>#N/A</v>
      </c>
      <c r="W323" s="301"/>
      <c r="X323" s="301">
        <f t="shared" ca="1" si="17"/>
        <v>0</v>
      </c>
      <c r="Y323" s="301"/>
      <c r="Z323" s="301"/>
      <c r="AB323" s="303" t="str">
        <f t="shared" si="18"/>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6"/>
        <v/>
      </c>
      <c r="T324" s="264" t="str">
        <f ca="1">IF(B324="","",IF(ISERROR(MATCH($J324,SorP!$B$1:$B$6230,0)),"",INDIRECT("'SorP'!$A$"&amp;MATCH($J324,SorP!$B$1:$B$6230,0))))</f>
        <v/>
      </c>
      <c r="U324" s="299"/>
      <c r="V324" s="300" t="e">
        <f>IF(C324="",NA(),MATCH($B324&amp;$C324,'Smelter Look-up'!$J:$J,0))</f>
        <v>#N/A</v>
      </c>
      <c r="W324" s="301"/>
      <c r="X324" s="301">
        <f t="shared" ca="1" si="17"/>
        <v>0</v>
      </c>
      <c r="Y324" s="301"/>
      <c r="Z324" s="301"/>
      <c r="AB324" s="303" t="str">
        <f t="shared" si="18"/>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6"/>
        <v/>
      </c>
      <c r="T325" s="264" t="str">
        <f ca="1">IF(B325="","",IF(ISERROR(MATCH($J325,SorP!$B$1:$B$6230,0)),"",INDIRECT("'SorP'!$A$"&amp;MATCH($J325,SorP!$B$1:$B$6230,0))))</f>
        <v/>
      </c>
      <c r="U325" s="299"/>
      <c r="V325" s="300" t="e">
        <f>IF(C325="",NA(),MATCH($B325&amp;$C325,'Smelter Look-up'!$J:$J,0))</f>
        <v>#N/A</v>
      </c>
      <c r="W325" s="301"/>
      <c r="X325" s="301">
        <f t="shared" ca="1" si="17"/>
        <v>0</v>
      </c>
      <c r="Y325" s="301"/>
      <c r="Z325" s="301"/>
      <c r="AB325" s="303" t="str">
        <f t="shared" si="18"/>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ca="1" si="16"/>
        <v/>
      </c>
      <c r="T326" s="264" t="str">
        <f ca="1">IF(B326="","",IF(ISERROR(MATCH($J326,SorP!$B$1:$B$6230,0)),"",INDIRECT("'SorP'!$A$"&amp;MATCH($J326,SorP!$B$1:$B$6230,0))))</f>
        <v/>
      </c>
      <c r="U326" s="299"/>
      <c r="V326" s="300" t="e">
        <f>IF(C326="",NA(),MATCH($B326&amp;$C326,'Smelter Look-up'!$J:$J,0))</f>
        <v>#N/A</v>
      </c>
      <c r="W326" s="301"/>
      <c r="X326" s="301">
        <f t="shared" ca="1" si="17"/>
        <v>0</v>
      </c>
      <c r="Y326" s="301"/>
      <c r="Z326" s="301"/>
      <c r="AB326" s="303" t="str">
        <f t="shared" si="18"/>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ref="S361:S424" ca="1" si="19">IF(B361="","",IF(ISERROR(MATCH($E361,CL,0)),"Unknown",INDIRECT("'C'!$A$"&amp;MATCH($E361,CL,0)+1)))</f>
        <v/>
      </c>
      <c r="T361" s="264" t="str">
        <f ca="1">IF(B361="","",IF(ISERROR(MATCH($J361,SorP!$B$1:$B$6230,0)),"",INDIRECT("'SorP'!$A$"&amp;MATCH($J361,SorP!$B$1:$B$6230,0))))</f>
        <v/>
      </c>
      <c r="U361" s="299"/>
      <c r="V361" s="300" t="e">
        <f>IF(C361="",NA(),MATCH($B361&amp;$C361,'Smelter Look-up'!$J:$J,0))</f>
        <v>#N/A</v>
      </c>
      <c r="W361" s="301"/>
      <c r="X361" s="301">
        <f t="shared" ref="X361:X424" ca="1" si="20">IF(AND(C361="Smelter not listed",OR(LEN(D361)=0,LEN(E361)=0)),1,0)</f>
        <v>0</v>
      </c>
      <c r="Y361" s="301"/>
      <c r="Z361" s="301"/>
      <c r="AB361" s="303" t="str">
        <f t="shared" ref="AB361:AB424" si="21">B361&amp;C361</f>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9"/>
        <v/>
      </c>
      <c r="T362" s="264" t="str">
        <f ca="1">IF(B362="","",IF(ISERROR(MATCH($J362,SorP!$B$1:$B$6230,0)),"",INDIRECT("'SorP'!$A$"&amp;MATCH($J362,SorP!$B$1:$B$6230,0))))</f>
        <v/>
      </c>
      <c r="U362" s="299"/>
      <c r="V362" s="300" t="e">
        <f>IF(C362="",NA(),MATCH($B362&amp;$C362,'Smelter Look-up'!$J:$J,0))</f>
        <v>#N/A</v>
      </c>
      <c r="W362" s="301"/>
      <c r="X362" s="301">
        <f t="shared" ca="1" si="20"/>
        <v>0</v>
      </c>
      <c r="Y362" s="301"/>
      <c r="Z362" s="301"/>
      <c r="AB362" s="303" t="str">
        <f t="shared" si="21"/>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9"/>
        <v/>
      </c>
      <c r="T363" s="264" t="str">
        <f ca="1">IF(B363="","",IF(ISERROR(MATCH($J363,SorP!$B$1:$B$6230,0)),"",INDIRECT("'SorP'!$A$"&amp;MATCH($J363,SorP!$B$1:$B$6230,0))))</f>
        <v/>
      </c>
      <c r="U363" s="299"/>
      <c r="V363" s="300" t="e">
        <f>IF(C363="",NA(),MATCH($B363&amp;$C363,'Smelter Look-up'!$J:$J,0))</f>
        <v>#N/A</v>
      </c>
      <c r="W363" s="301"/>
      <c r="X363" s="301">
        <f t="shared" ca="1" si="20"/>
        <v>0</v>
      </c>
      <c r="Y363" s="301"/>
      <c r="Z363" s="301"/>
      <c r="AB363" s="303" t="str">
        <f t="shared" si="21"/>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9"/>
        <v/>
      </c>
      <c r="T364" s="264" t="str">
        <f ca="1">IF(B364="","",IF(ISERROR(MATCH($J364,SorP!$B$1:$B$6230,0)),"",INDIRECT("'SorP'!$A$"&amp;MATCH($J364,SorP!$B$1:$B$6230,0))))</f>
        <v/>
      </c>
      <c r="U364" s="299"/>
      <c r="V364" s="300" t="e">
        <f>IF(C364="",NA(),MATCH($B364&amp;$C364,'Smelter Look-up'!$J:$J,0))</f>
        <v>#N/A</v>
      </c>
      <c r="W364" s="301"/>
      <c r="X364" s="301">
        <f t="shared" ca="1" si="20"/>
        <v>0</v>
      </c>
      <c r="Y364" s="301"/>
      <c r="Z364" s="301"/>
      <c r="AB364" s="303" t="str">
        <f t="shared" si="21"/>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9"/>
        <v/>
      </c>
      <c r="T365" s="264" t="str">
        <f ca="1">IF(B365="","",IF(ISERROR(MATCH($J365,SorP!$B$1:$B$6230,0)),"",INDIRECT("'SorP'!$A$"&amp;MATCH($J365,SorP!$B$1:$B$6230,0))))</f>
        <v/>
      </c>
      <c r="U365" s="299"/>
      <c r="V365" s="300" t="e">
        <f>IF(C365="",NA(),MATCH($B365&amp;$C365,'Smelter Look-up'!$J:$J,0))</f>
        <v>#N/A</v>
      </c>
      <c r="W365" s="301"/>
      <c r="X365" s="301">
        <f t="shared" ca="1" si="20"/>
        <v>0</v>
      </c>
      <c r="Y365" s="301"/>
      <c r="Z365" s="301"/>
      <c r="AB365" s="303" t="str">
        <f t="shared" si="21"/>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9"/>
        <v/>
      </c>
      <c r="T366" s="264" t="str">
        <f ca="1">IF(B366="","",IF(ISERROR(MATCH($J366,SorP!$B$1:$B$6230,0)),"",INDIRECT("'SorP'!$A$"&amp;MATCH($J366,SorP!$B$1:$B$6230,0))))</f>
        <v/>
      </c>
      <c r="U366" s="299"/>
      <c r="V366" s="300" t="e">
        <f>IF(C366="",NA(),MATCH($B366&amp;$C366,'Smelter Look-up'!$J:$J,0))</f>
        <v>#N/A</v>
      </c>
      <c r="W366" s="301"/>
      <c r="X366" s="301">
        <f t="shared" ca="1" si="20"/>
        <v>0</v>
      </c>
      <c r="Y366" s="301"/>
      <c r="Z366" s="301"/>
      <c r="AB366" s="303" t="str">
        <f t="shared" si="21"/>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9"/>
        <v/>
      </c>
      <c r="T367" s="264" t="str">
        <f ca="1">IF(B367="","",IF(ISERROR(MATCH($J367,SorP!$B$1:$B$6230,0)),"",INDIRECT("'SorP'!$A$"&amp;MATCH($J367,SorP!$B$1:$B$6230,0))))</f>
        <v/>
      </c>
      <c r="U367" s="299"/>
      <c r="V367" s="300" t="e">
        <f>IF(C367="",NA(),MATCH($B367&amp;$C367,'Smelter Look-up'!$J:$J,0))</f>
        <v>#N/A</v>
      </c>
      <c r="W367" s="301"/>
      <c r="X367" s="301">
        <f t="shared" ca="1" si="20"/>
        <v>0</v>
      </c>
      <c r="Y367" s="301"/>
      <c r="Z367" s="301"/>
      <c r="AB367" s="303" t="str">
        <f t="shared" si="21"/>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9"/>
        <v/>
      </c>
      <c r="T368" s="264" t="str">
        <f ca="1">IF(B368="","",IF(ISERROR(MATCH($J368,SorP!$B$1:$B$6230,0)),"",INDIRECT("'SorP'!$A$"&amp;MATCH($J368,SorP!$B$1:$B$6230,0))))</f>
        <v/>
      </c>
      <c r="U368" s="299"/>
      <c r="V368" s="300" t="e">
        <f>IF(C368="",NA(),MATCH($B368&amp;$C368,'Smelter Look-up'!$J:$J,0))</f>
        <v>#N/A</v>
      </c>
      <c r="W368" s="301"/>
      <c r="X368" s="301">
        <f t="shared" ca="1" si="20"/>
        <v>0</v>
      </c>
      <c r="Y368" s="301"/>
      <c r="Z368" s="301"/>
      <c r="AB368" s="303" t="str">
        <f t="shared" si="21"/>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9"/>
        <v/>
      </c>
      <c r="T369" s="264" t="str">
        <f ca="1">IF(B369="","",IF(ISERROR(MATCH($J369,SorP!$B$1:$B$6230,0)),"",INDIRECT("'SorP'!$A$"&amp;MATCH($J369,SorP!$B$1:$B$6230,0))))</f>
        <v/>
      </c>
      <c r="U369" s="299"/>
      <c r="V369" s="300" t="e">
        <f>IF(C369="",NA(),MATCH($B369&amp;$C369,'Smelter Look-up'!$J:$J,0))</f>
        <v>#N/A</v>
      </c>
      <c r="W369" s="301"/>
      <c r="X369" s="301">
        <f t="shared" ca="1" si="20"/>
        <v>0</v>
      </c>
      <c r="Y369" s="301"/>
      <c r="Z369" s="301"/>
      <c r="AB369" s="303" t="str">
        <f t="shared" si="21"/>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9"/>
        <v/>
      </c>
      <c r="T370" s="264" t="str">
        <f ca="1">IF(B370="","",IF(ISERROR(MATCH($J370,SorP!$B$1:$B$6230,0)),"",INDIRECT("'SorP'!$A$"&amp;MATCH($J370,SorP!$B$1:$B$6230,0))))</f>
        <v/>
      </c>
      <c r="U370" s="299"/>
      <c r="V370" s="300" t="e">
        <f>IF(C370="",NA(),MATCH($B370&amp;$C370,'Smelter Look-up'!$J:$J,0))</f>
        <v>#N/A</v>
      </c>
      <c r="W370" s="301"/>
      <c r="X370" s="301">
        <f t="shared" ca="1" si="20"/>
        <v>0</v>
      </c>
      <c r="Y370" s="301"/>
      <c r="Z370" s="301"/>
      <c r="AB370" s="303" t="str">
        <f t="shared" si="21"/>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9"/>
        <v/>
      </c>
      <c r="T371" s="264" t="str">
        <f ca="1">IF(B371="","",IF(ISERROR(MATCH($J371,SorP!$B$1:$B$6230,0)),"",INDIRECT("'SorP'!$A$"&amp;MATCH($J371,SorP!$B$1:$B$6230,0))))</f>
        <v/>
      </c>
      <c r="U371" s="299"/>
      <c r="V371" s="300" t="e">
        <f>IF(C371="",NA(),MATCH($B371&amp;$C371,'Smelter Look-up'!$J:$J,0))</f>
        <v>#N/A</v>
      </c>
      <c r="W371" s="301"/>
      <c r="X371" s="301">
        <f t="shared" ca="1" si="20"/>
        <v>0</v>
      </c>
      <c r="Y371" s="301"/>
      <c r="Z371" s="301"/>
      <c r="AB371" s="303" t="str">
        <f t="shared" si="21"/>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9"/>
        <v/>
      </c>
      <c r="T372" s="264" t="str">
        <f ca="1">IF(B372="","",IF(ISERROR(MATCH($J372,SorP!$B$1:$B$6230,0)),"",INDIRECT("'SorP'!$A$"&amp;MATCH($J372,SorP!$B$1:$B$6230,0))))</f>
        <v/>
      </c>
      <c r="U372" s="299"/>
      <c r="V372" s="300" t="e">
        <f>IF(C372="",NA(),MATCH($B372&amp;$C372,'Smelter Look-up'!$J:$J,0))</f>
        <v>#N/A</v>
      </c>
      <c r="W372" s="301"/>
      <c r="X372" s="301">
        <f t="shared" ca="1" si="20"/>
        <v>0</v>
      </c>
      <c r="Y372" s="301"/>
      <c r="Z372" s="301"/>
      <c r="AB372" s="303" t="str">
        <f t="shared" si="21"/>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9"/>
        <v/>
      </c>
      <c r="T373" s="264" t="str">
        <f ca="1">IF(B373="","",IF(ISERROR(MATCH($J373,SorP!$B$1:$B$6230,0)),"",INDIRECT("'SorP'!$A$"&amp;MATCH($J373,SorP!$B$1:$B$6230,0))))</f>
        <v/>
      </c>
      <c r="U373" s="299"/>
      <c r="V373" s="300" t="e">
        <f>IF(C373="",NA(),MATCH($B373&amp;$C373,'Smelter Look-up'!$J:$J,0))</f>
        <v>#N/A</v>
      </c>
      <c r="W373" s="301"/>
      <c r="X373" s="301">
        <f t="shared" ca="1" si="20"/>
        <v>0</v>
      </c>
      <c r="Y373" s="301"/>
      <c r="Z373" s="301"/>
      <c r="AB373" s="303" t="str">
        <f t="shared" si="21"/>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9"/>
        <v/>
      </c>
      <c r="T374" s="264" t="str">
        <f ca="1">IF(B374="","",IF(ISERROR(MATCH($J374,SorP!$B$1:$B$6230,0)),"",INDIRECT("'SorP'!$A$"&amp;MATCH($J374,SorP!$B$1:$B$6230,0))))</f>
        <v/>
      </c>
      <c r="U374" s="299"/>
      <c r="V374" s="300" t="e">
        <f>IF(C374="",NA(),MATCH($B374&amp;$C374,'Smelter Look-up'!$J:$J,0))</f>
        <v>#N/A</v>
      </c>
      <c r="W374" s="301"/>
      <c r="X374" s="301">
        <f t="shared" ca="1" si="20"/>
        <v>0</v>
      </c>
      <c r="Y374" s="301"/>
      <c r="Z374" s="301"/>
      <c r="AB374" s="303" t="str">
        <f t="shared" si="21"/>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9"/>
        <v/>
      </c>
      <c r="T375" s="264" t="str">
        <f ca="1">IF(B375="","",IF(ISERROR(MATCH($J375,SorP!$B$1:$B$6230,0)),"",INDIRECT("'SorP'!$A$"&amp;MATCH($J375,SorP!$B$1:$B$6230,0))))</f>
        <v/>
      </c>
      <c r="U375" s="299"/>
      <c r="V375" s="300" t="e">
        <f>IF(C375="",NA(),MATCH($B375&amp;$C375,'Smelter Look-up'!$J:$J,0))</f>
        <v>#N/A</v>
      </c>
      <c r="W375" s="301"/>
      <c r="X375" s="301">
        <f t="shared" ca="1" si="20"/>
        <v>0</v>
      </c>
      <c r="Y375" s="301"/>
      <c r="Z375" s="301"/>
      <c r="AB375" s="303" t="str">
        <f t="shared" si="21"/>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9"/>
        <v/>
      </c>
      <c r="T376" s="264" t="str">
        <f ca="1">IF(B376="","",IF(ISERROR(MATCH($J376,SorP!$B$1:$B$6230,0)),"",INDIRECT("'SorP'!$A$"&amp;MATCH($J376,SorP!$B$1:$B$6230,0))))</f>
        <v/>
      </c>
      <c r="U376" s="299"/>
      <c r="V376" s="300" t="e">
        <f>IF(C376="",NA(),MATCH($B376&amp;$C376,'Smelter Look-up'!$J:$J,0))</f>
        <v>#N/A</v>
      </c>
      <c r="W376" s="301"/>
      <c r="X376" s="301">
        <f t="shared" ca="1" si="20"/>
        <v>0</v>
      </c>
      <c r="Y376" s="301"/>
      <c r="Z376" s="301"/>
      <c r="AB376" s="303" t="str">
        <f t="shared" si="21"/>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9"/>
        <v/>
      </c>
      <c r="T377" s="264" t="str">
        <f ca="1">IF(B377="","",IF(ISERROR(MATCH($J377,SorP!$B$1:$B$6230,0)),"",INDIRECT("'SorP'!$A$"&amp;MATCH($J377,SorP!$B$1:$B$6230,0))))</f>
        <v/>
      </c>
      <c r="U377" s="299"/>
      <c r="V377" s="300" t="e">
        <f>IF(C377="",NA(),MATCH($B377&amp;$C377,'Smelter Look-up'!$J:$J,0))</f>
        <v>#N/A</v>
      </c>
      <c r="W377" s="301"/>
      <c r="X377" s="301">
        <f t="shared" ca="1" si="20"/>
        <v>0</v>
      </c>
      <c r="Y377" s="301"/>
      <c r="Z377" s="301"/>
      <c r="AB377" s="303" t="str">
        <f t="shared" si="21"/>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9"/>
        <v/>
      </c>
      <c r="T378" s="264" t="str">
        <f ca="1">IF(B378="","",IF(ISERROR(MATCH($J378,SorP!$B$1:$B$6230,0)),"",INDIRECT("'SorP'!$A$"&amp;MATCH($J378,SorP!$B$1:$B$6230,0))))</f>
        <v/>
      </c>
      <c r="U378" s="299"/>
      <c r="V378" s="300" t="e">
        <f>IF(C378="",NA(),MATCH($B378&amp;$C378,'Smelter Look-up'!$J:$J,0))</f>
        <v>#N/A</v>
      </c>
      <c r="W378" s="301"/>
      <c r="X378" s="301">
        <f t="shared" ca="1" si="20"/>
        <v>0</v>
      </c>
      <c r="Y378" s="301"/>
      <c r="Z378" s="301"/>
      <c r="AB378" s="303" t="str">
        <f t="shared" si="21"/>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9"/>
        <v/>
      </c>
      <c r="T379" s="264" t="str">
        <f ca="1">IF(B379="","",IF(ISERROR(MATCH($J379,SorP!$B$1:$B$6230,0)),"",INDIRECT("'SorP'!$A$"&amp;MATCH($J379,SorP!$B$1:$B$6230,0))))</f>
        <v/>
      </c>
      <c r="U379" s="299"/>
      <c r="V379" s="300" t="e">
        <f>IF(C379="",NA(),MATCH($B379&amp;$C379,'Smelter Look-up'!$J:$J,0))</f>
        <v>#N/A</v>
      </c>
      <c r="W379" s="301"/>
      <c r="X379" s="301">
        <f t="shared" ca="1" si="20"/>
        <v>0</v>
      </c>
      <c r="Y379" s="301"/>
      <c r="Z379" s="301"/>
      <c r="AB379" s="303" t="str">
        <f t="shared" si="21"/>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9"/>
        <v/>
      </c>
      <c r="T380" s="264" t="str">
        <f ca="1">IF(B380="","",IF(ISERROR(MATCH($J380,SorP!$B$1:$B$6230,0)),"",INDIRECT("'SorP'!$A$"&amp;MATCH($J380,SorP!$B$1:$B$6230,0))))</f>
        <v/>
      </c>
      <c r="U380" s="299"/>
      <c r="V380" s="300" t="e">
        <f>IF(C380="",NA(),MATCH($B380&amp;$C380,'Smelter Look-up'!$J:$J,0))</f>
        <v>#N/A</v>
      </c>
      <c r="W380" s="301"/>
      <c r="X380" s="301">
        <f t="shared" ca="1" si="20"/>
        <v>0</v>
      </c>
      <c r="Y380" s="301"/>
      <c r="Z380" s="301"/>
      <c r="AB380" s="303" t="str">
        <f t="shared" si="21"/>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9"/>
        <v/>
      </c>
      <c r="T381" s="264" t="str">
        <f ca="1">IF(B381="","",IF(ISERROR(MATCH($J381,SorP!$B$1:$B$6230,0)),"",INDIRECT("'SorP'!$A$"&amp;MATCH($J381,SorP!$B$1:$B$6230,0))))</f>
        <v/>
      </c>
      <c r="U381" s="299"/>
      <c r="V381" s="300" t="e">
        <f>IF(C381="",NA(),MATCH($B381&amp;$C381,'Smelter Look-up'!$J:$J,0))</f>
        <v>#N/A</v>
      </c>
      <c r="W381" s="301"/>
      <c r="X381" s="301">
        <f t="shared" ca="1" si="20"/>
        <v>0</v>
      </c>
      <c r="Y381" s="301"/>
      <c r="Z381" s="301"/>
      <c r="AB381" s="303" t="str">
        <f t="shared" si="21"/>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9"/>
        <v/>
      </c>
      <c r="T382" s="264" t="str">
        <f ca="1">IF(B382="","",IF(ISERROR(MATCH($J382,SorP!$B$1:$B$6230,0)),"",INDIRECT("'SorP'!$A$"&amp;MATCH($J382,SorP!$B$1:$B$6230,0))))</f>
        <v/>
      </c>
      <c r="U382" s="299"/>
      <c r="V382" s="300" t="e">
        <f>IF(C382="",NA(),MATCH($B382&amp;$C382,'Smelter Look-up'!$J:$J,0))</f>
        <v>#N/A</v>
      </c>
      <c r="W382" s="301"/>
      <c r="X382" s="301">
        <f t="shared" ca="1" si="20"/>
        <v>0</v>
      </c>
      <c r="Y382" s="301"/>
      <c r="Z382" s="301"/>
      <c r="AB382" s="303" t="str">
        <f t="shared" si="21"/>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9"/>
        <v/>
      </c>
      <c r="T383" s="264" t="str">
        <f ca="1">IF(B383="","",IF(ISERROR(MATCH($J383,SorP!$B$1:$B$6230,0)),"",INDIRECT("'SorP'!$A$"&amp;MATCH($J383,SorP!$B$1:$B$6230,0))))</f>
        <v/>
      </c>
      <c r="U383" s="299"/>
      <c r="V383" s="300" t="e">
        <f>IF(C383="",NA(),MATCH($B383&amp;$C383,'Smelter Look-up'!$J:$J,0))</f>
        <v>#N/A</v>
      </c>
      <c r="W383" s="301"/>
      <c r="X383" s="301">
        <f t="shared" ca="1" si="20"/>
        <v>0</v>
      </c>
      <c r="Y383" s="301"/>
      <c r="Z383" s="301"/>
      <c r="AB383" s="303" t="str">
        <f t="shared" si="21"/>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9"/>
        <v/>
      </c>
      <c r="T384" s="264" t="str">
        <f ca="1">IF(B384="","",IF(ISERROR(MATCH($J384,SorP!$B$1:$B$6230,0)),"",INDIRECT("'SorP'!$A$"&amp;MATCH($J384,SorP!$B$1:$B$6230,0))))</f>
        <v/>
      </c>
      <c r="U384" s="299"/>
      <c r="V384" s="300" t="e">
        <f>IF(C384="",NA(),MATCH($B384&amp;$C384,'Smelter Look-up'!$J:$J,0))</f>
        <v>#N/A</v>
      </c>
      <c r="W384" s="301"/>
      <c r="X384" s="301">
        <f t="shared" ca="1" si="20"/>
        <v>0</v>
      </c>
      <c r="Y384" s="301"/>
      <c r="Z384" s="301"/>
      <c r="AB384" s="303" t="str">
        <f t="shared" si="21"/>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9"/>
        <v/>
      </c>
      <c r="T385" s="264" t="str">
        <f ca="1">IF(B385="","",IF(ISERROR(MATCH($J385,SorP!$B$1:$B$6230,0)),"",INDIRECT("'SorP'!$A$"&amp;MATCH($J385,SorP!$B$1:$B$6230,0))))</f>
        <v/>
      </c>
      <c r="U385" s="299"/>
      <c r="V385" s="300" t="e">
        <f>IF(C385="",NA(),MATCH($B385&amp;$C385,'Smelter Look-up'!$J:$J,0))</f>
        <v>#N/A</v>
      </c>
      <c r="W385" s="301"/>
      <c r="X385" s="301">
        <f t="shared" ca="1" si="20"/>
        <v>0</v>
      </c>
      <c r="Y385" s="301"/>
      <c r="Z385" s="301"/>
      <c r="AB385" s="303" t="str">
        <f t="shared" si="21"/>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9"/>
        <v/>
      </c>
      <c r="T386" s="264" t="str">
        <f ca="1">IF(B386="","",IF(ISERROR(MATCH($J386,SorP!$B$1:$B$6230,0)),"",INDIRECT("'SorP'!$A$"&amp;MATCH($J386,SorP!$B$1:$B$6230,0))))</f>
        <v/>
      </c>
      <c r="U386" s="299"/>
      <c r="V386" s="300" t="e">
        <f>IF(C386="",NA(),MATCH($B386&amp;$C386,'Smelter Look-up'!$J:$J,0))</f>
        <v>#N/A</v>
      </c>
      <c r="W386" s="301"/>
      <c r="X386" s="301">
        <f t="shared" ca="1" si="20"/>
        <v>0</v>
      </c>
      <c r="Y386" s="301"/>
      <c r="Z386" s="301"/>
      <c r="AB386" s="303" t="str">
        <f t="shared" si="21"/>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9"/>
        <v/>
      </c>
      <c r="T387" s="264" t="str">
        <f ca="1">IF(B387="","",IF(ISERROR(MATCH($J387,SorP!$B$1:$B$6230,0)),"",INDIRECT("'SorP'!$A$"&amp;MATCH($J387,SorP!$B$1:$B$6230,0))))</f>
        <v/>
      </c>
      <c r="U387" s="299"/>
      <c r="V387" s="300" t="e">
        <f>IF(C387="",NA(),MATCH($B387&amp;$C387,'Smelter Look-up'!$J:$J,0))</f>
        <v>#N/A</v>
      </c>
      <c r="W387" s="301"/>
      <c r="X387" s="301">
        <f t="shared" ca="1" si="20"/>
        <v>0</v>
      </c>
      <c r="Y387" s="301"/>
      <c r="Z387" s="301"/>
      <c r="AB387" s="303" t="str">
        <f t="shared" si="21"/>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9"/>
        <v/>
      </c>
      <c r="T388" s="264" t="str">
        <f ca="1">IF(B388="","",IF(ISERROR(MATCH($J388,SorP!$B$1:$B$6230,0)),"",INDIRECT("'SorP'!$A$"&amp;MATCH($J388,SorP!$B$1:$B$6230,0))))</f>
        <v/>
      </c>
      <c r="U388" s="299"/>
      <c r="V388" s="300" t="e">
        <f>IF(C388="",NA(),MATCH($B388&amp;$C388,'Smelter Look-up'!$J:$J,0))</f>
        <v>#N/A</v>
      </c>
      <c r="W388" s="301"/>
      <c r="X388" s="301">
        <f t="shared" ca="1" si="20"/>
        <v>0</v>
      </c>
      <c r="Y388" s="301"/>
      <c r="Z388" s="301"/>
      <c r="AB388" s="303" t="str">
        <f t="shared" si="21"/>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9"/>
        <v/>
      </c>
      <c r="T389" s="264" t="str">
        <f ca="1">IF(B389="","",IF(ISERROR(MATCH($J389,SorP!$B$1:$B$6230,0)),"",INDIRECT("'SorP'!$A$"&amp;MATCH($J389,SorP!$B$1:$B$6230,0))))</f>
        <v/>
      </c>
      <c r="U389" s="299"/>
      <c r="V389" s="300" t="e">
        <f>IF(C389="",NA(),MATCH($B389&amp;$C389,'Smelter Look-up'!$J:$J,0))</f>
        <v>#N/A</v>
      </c>
      <c r="W389" s="301"/>
      <c r="X389" s="301">
        <f t="shared" ca="1" si="20"/>
        <v>0</v>
      </c>
      <c r="Y389" s="301"/>
      <c r="Z389" s="301"/>
      <c r="AB389" s="303" t="str">
        <f t="shared" si="21"/>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ca="1" si="19"/>
        <v/>
      </c>
      <c r="T390" s="264" t="str">
        <f ca="1">IF(B390="","",IF(ISERROR(MATCH($J390,SorP!$B$1:$B$6230,0)),"",INDIRECT("'SorP'!$A$"&amp;MATCH($J390,SorP!$B$1:$B$6230,0))))</f>
        <v/>
      </c>
      <c r="U390" s="299"/>
      <c r="V390" s="300" t="e">
        <f>IF(C390="",NA(),MATCH($B390&amp;$C390,'Smelter Look-up'!$J:$J,0))</f>
        <v>#N/A</v>
      </c>
      <c r="W390" s="301"/>
      <c r="X390" s="301">
        <f t="shared" ca="1" si="20"/>
        <v>0</v>
      </c>
      <c r="Y390" s="301"/>
      <c r="Z390" s="301"/>
      <c r="AB390" s="303" t="str">
        <f t="shared" si="21"/>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ref="S425:S488" ca="1" si="22">IF(B425="","",IF(ISERROR(MATCH($E425,CL,0)),"Unknown",INDIRECT("'C'!$A$"&amp;MATCH($E425,CL,0)+1)))</f>
        <v/>
      </c>
      <c r="T425" s="264" t="str">
        <f ca="1">IF(B425="","",IF(ISERROR(MATCH($J425,SorP!$B$1:$B$6230,0)),"",INDIRECT("'SorP'!$A$"&amp;MATCH($J425,SorP!$B$1:$B$6230,0))))</f>
        <v/>
      </c>
      <c r="U425" s="299"/>
      <c r="V425" s="300" t="e">
        <f>IF(C425="",NA(),MATCH($B425&amp;$C425,'Smelter Look-up'!$J:$J,0))</f>
        <v>#N/A</v>
      </c>
      <c r="W425" s="301"/>
      <c r="X425" s="301">
        <f t="shared" ref="X425:X488" ca="1" si="23">IF(AND(C425="Smelter not listed",OR(LEN(D425)=0,LEN(E425)=0)),1,0)</f>
        <v>0</v>
      </c>
      <c r="Y425" s="301"/>
      <c r="Z425" s="301"/>
      <c r="AB425" s="303" t="str">
        <f t="shared" ref="AB425:AB488" si="24">B425&amp;C425</f>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22"/>
        <v/>
      </c>
      <c r="T426" s="264" t="str">
        <f ca="1">IF(B426="","",IF(ISERROR(MATCH($J426,SorP!$B$1:$B$6230,0)),"",INDIRECT("'SorP'!$A$"&amp;MATCH($J426,SorP!$B$1:$B$6230,0))))</f>
        <v/>
      </c>
      <c r="U426" s="299"/>
      <c r="V426" s="300" t="e">
        <f>IF(C426="",NA(),MATCH($B426&amp;$C426,'Smelter Look-up'!$J:$J,0))</f>
        <v>#N/A</v>
      </c>
      <c r="W426" s="301"/>
      <c r="X426" s="301">
        <f t="shared" ca="1" si="23"/>
        <v>0</v>
      </c>
      <c r="Y426" s="301"/>
      <c r="Z426" s="301"/>
      <c r="AB426" s="303" t="str">
        <f t="shared" si="24"/>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22"/>
        <v/>
      </c>
      <c r="T427" s="264" t="str">
        <f ca="1">IF(B427="","",IF(ISERROR(MATCH($J427,SorP!$B$1:$B$6230,0)),"",INDIRECT("'SorP'!$A$"&amp;MATCH($J427,SorP!$B$1:$B$6230,0))))</f>
        <v/>
      </c>
      <c r="U427" s="299"/>
      <c r="V427" s="300" t="e">
        <f>IF(C427="",NA(),MATCH($B427&amp;$C427,'Smelter Look-up'!$J:$J,0))</f>
        <v>#N/A</v>
      </c>
      <c r="W427" s="301"/>
      <c r="X427" s="301">
        <f t="shared" ca="1" si="23"/>
        <v>0</v>
      </c>
      <c r="Y427" s="301"/>
      <c r="Z427" s="301"/>
      <c r="AB427" s="303" t="str">
        <f t="shared" si="24"/>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22"/>
        <v/>
      </c>
      <c r="T428" s="264" t="str">
        <f ca="1">IF(B428="","",IF(ISERROR(MATCH($J428,SorP!$B$1:$B$6230,0)),"",INDIRECT("'SorP'!$A$"&amp;MATCH($J428,SorP!$B$1:$B$6230,0))))</f>
        <v/>
      </c>
      <c r="U428" s="299"/>
      <c r="V428" s="300" t="e">
        <f>IF(C428="",NA(),MATCH($B428&amp;$C428,'Smelter Look-up'!$J:$J,0))</f>
        <v>#N/A</v>
      </c>
      <c r="W428" s="301"/>
      <c r="X428" s="301">
        <f t="shared" ca="1" si="23"/>
        <v>0</v>
      </c>
      <c r="Y428" s="301"/>
      <c r="Z428" s="301"/>
      <c r="AB428" s="303" t="str">
        <f t="shared" si="24"/>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22"/>
        <v/>
      </c>
      <c r="T429" s="264" t="str">
        <f ca="1">IF(B429="","",IF(ISERROR(MATCH($J429,SorP!$B$1:$B$6230,0)),"",INDIRECT("'SorP'!$A$"&amp;MATCH($J429,SorP!$B$1:$B$6230,0))))</f>
        <v/>
      </c>
      <c r="U429" s="299"/>
      <c r="V429" s="300" t="e">
        <f>IF(C429="",NA(),MATCH($B429&amp;$C429,'Smelter Look-up'!$J:$J,0))</f>
        <v>#N/A</v>
      </c>
      <c r="W429" s="301"/>
      <c r="X429" s="301">
        <f t="shared" ca="1" si="23"/>
        <v>0</v>
      </c>
      <c r="Y429" s="301"/>
      <c r="Z429" s="301"/>
      <c r="AB429" s="303" t="str">
        <f t="shared" si="24"/>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22"/>
        <v/>
      </c>
      <c r="T430" s="264" t="str">
        <f ca="1">IF(B430="","",IF(ISERROR(MATCH($J430,SorP!$B$1:$B$6230,0)),"",INDIRECT("'SorP'!$A$"&amp;MATCH($J430,SorP!$B$1:$B$6230,0))))</f>
        <v/>
      </c>
      <c r="U430" s="299"/>
      <c r="V430" s="300" t="e">
        <f>IF(C430="",NA(),MATCH($B430&amp;$C430,'Smelter Look-up'!$J:$J,0))</f>
        <v>#N/A</v>
      </c>
      <c r="W430" s="301"/>
      <c r="X430" s="301">
        <f t="shared" ca="1" si="23"/>
        <v>0</v>
      </c>
      <c r="Y430" s="301"/>
      <c r="Z430" s="301"/>
      <c r="AB430" s="303" t="str">
        <f t="shared" si="24"/>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22"/>
        <v/>
      </c>
      <c r="T431" s="264" t="str">
        <f ca="1">IF(B431="","",IF(ISERROR(MATCH($J431,SorP!$B$1:$B$6230,0)),"",INDIRECT("'SorP'!$A$"&amp;MATCH($J431,SorP!$B$1:$B$6230,0))))</f>
        <v/>
      </c>
      <c r="U431" s="299"/>
      <c r="V431" s="300" t="e">
        <f>IF(C431="",NA(),MATCH($B431&amp;$C431,'Smelter Look-up'!$J:$J,0))</f>
        <v>#N/A</v>
      </c>
      <c r="W431" s="301"/>
      <c r="X431" s="301">
        <f t="shared" ca="1" si="23"/>
        <v>0</v>
      </c>
      <c r="Y431" s="301"/>
      <c r="Z431" s="301"/>
      <c r="AB431" s="303" t="str">
        <f t="shared" si="24"/>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22"/>
        <v/>
      </c>
      <c r="T432" s="264" t="str">
        <f ca="1">IF(B432="","",IF(ISERROR(MATCH($J432,SorP!$B$1:$B$6230,0)),"",INDIRECT("'SorP'!$A$"&amp;MATCH($J432,SorP!$B$1:$B$6230,0))))</f>
        <v/>
      </c>
      <c r="U432" s="299"/>
      <c r="V432" s="300" t="e">
        <f>IF(C432="",NA(),MATCH($B432&amp;$C432,'Smelter Look-up'!$J:$J,0))</f>
        <v>#N/A</v>
      </c>
      <c r="W432" s="301"/>
      <c r="X432" s="301">
        <f t="shared" ca="1" si="23"/>
        <v>0</v>
      </c>
      <c r="Y432" s="301"/>
      <c r="Z432" s="301"/>
      <c r="AB432" s="303" t="str">
        <f t="shared" si="24"/>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22"/>
        <v/>
      </c>
      <c r="T433" s="264" t="str">
        <f ca="1">IF(B433="","",IF(ISERROR(MATCH($J433,SorP!$B$1:$B$6230,0)),"",INDIRECT("'SorP'!$A$"&amp;MATCH($J433,SorP!$B$1:$B$6230,0))))</f>
        <v/>
      </c>
      <c r="U433" s="299"/>
      <c r="V433" s="300" t="e">
        <f>IF(C433="",NA(),MATCH($B433&amp;$C433,'Smelter Look-up'!$J:$J,0))</f>
        <v>#N/A</v>
      </c>
      <c r="W433" s="301"/>
      <c r="X433" s="301">
        <f t="shared" ca="1" si="23"/>
        <v>0</v>
      </c>
      <c r="Y433" s="301"/>
      <c r="Z433" s="301"/>
      <c r="AB433" s="303" t="str">
        <f t="shared" si="24"/>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22"/>
        <v/>
      </c>
      <c r="T434" s="264" t="str">
        <f ca="1">IF(B434="","",IF(ISERROR(MATCH($J434,SorP!$B$1:$B$6230,0)),"",INDIRECT("'SorP'!$A$"&amp;MATCH($J434,SorP!$B$1:$B$6230,0))))</f>
        <v/>
      </c>
      <c r="U434" s="299"/>
      <c r="V434" s="300" t="e">
        <f>IF(C434="",NA(),MATCH($B434&amp;$C434,'Smelter Look-up'!$J:$J,0))</f>
        <v>#N/A</v>
      </c>
      <c r="W434" s="301"/>
      <c r="X434" s="301">
        <f t="shared" ca="1" si="23"/>
        <v>0</v>
      </c>
      <c r="Y434" s="301"/>
      <c r="Z434" s="301"/>
      <c r="AB434" s="303" t="str">
        <f t="shared" si="24"/>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22"/>
        <v/>
      </c>
      <c r="T435" s="264" t="str">
        <f ca="1">IF(B435="","",IF(ISERROR(MATCH($J435,SorP!$B$1:$B$6230,0)),"",INDIRECT("'SorP'!$A$"&amp;MATCH($J435,SorP!$B$1:$B$6230,0))))</f>
        <v/>
      </c>
      <c r="U435" s="299"/>
      <c r="V435" s="300" t="e">
        <f>IF(C435="",NA(),MATCH($B435&amp;$C435,'Smelter Look-up'!$J:$J,0))</f>
        <v>#N/A</v>
      </c>
      <c r="W435" s="301"/>
      <c r="X435" s="301">
        <f t="shared" ca="1" si="23"/>
        <v>0</v>
      </c>
      <c r="Y435" s="301"/>
      <c r="Z435" s="301"/>
      <c r="AB435" s="303" t="str">
        <f t="shared" si="24"/>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22"/>
        <v/>
      </c>
      <c r="T436" s="264" t="str">
        <f ca="1">IF(B436="","",IF(ISERROR(MATCH($J436,SorP!$B$1:$B$6230,0)),"",INDIRECT("'SorP'!$A$"&amp;MATCH($J436,SorP!$B$1:$B$6230,0))))</f>
        <v/>
      </c>
      <c r="U436" s="299"/>
      <c r="V436" s="300" t="e">
        <f>IF(C436="",NA(),MATCH($B436&amp;$C436,'Smelter Look-up'!$J:$J,0))</f>
        <v>#N/A</v>
      </c>
      <c r="W436" s="301"/>
      <c r="X436" s="301">
        <f t="shared" ca="1" si="23"/>
        <v>0</v>
      </c>
      <c r="Y436" s="301"/>
      <c r="Z436" s="301"/>
      <c r="AB436" s="303" t="str">
        <f t="shared" si="24"/>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22"/>
        <v/>
      </c>
      <c r="T437" s="264" t="str">
        <f ca="1">IF(B437="","",IF(ISERROR(MATCH($J437,SorP!$B$1:$B$6230,0)),"",INDIRECT("'SorP'!$A$"&amp;MATCH($J437,SorP!$B$1:$B$6230,0))))</f>
        <v/>
      </c>
      <c r="U437" s="299"/>
      <c r="V437" s="300" t="e">
        <f>IF(C437="",NA(),MATCH($B437&amp;$C437,'Smelter Look-up'!$J:$J,0))</f>
        <v>#N/A</v>
      </c>
      <c r="W437" s="301"/>
      <c r="X437" s="301">
        <f t="shared" ca="1" si="23"/>
        <v>0</v>
      </c>
      <c r="Y437" s="301"/>
      <c r="Z437" s="301"/>
      <c r="AB437" s="303" t="str">
        <f t="shared" si="24"/>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22"/>
        <v/>
      </c>
      <c r="T438" s="264" t="str">
        <f ca="1">IF(B438="","",IF(ISERROR(MATCH($J438,SorP!$B$1:$B$6230,0)),"",INDIRECT("'SorP'!$A$"&amp;MATCH($J438,SorP!$B$1:$B$6230,0))))</f>
        <v/>
      </c>
      <c r="U438" s="299"/>
      <c r="V438" s="300" t="e">
        <f>IF(C438="",NA(),MATCH($B438&amp;$C438,'Smelter Look-up'!$J:$J,0))</f>
        <v>#N/A</v>
      </c>
      <c r="W438" s="301"/>
      <c r="X438" s="301">
        <f t="shared" ca="1" si="23"/>
        <v>0</v>
      </c>
      <c r="Y438" s="301"/>
      <c r="Z438" s="301"/>
      <c r="AB438" s="303" t="str">
        <f t="shared" si="24"/>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22"/>
        <v/>
      </c>
      <c r="T439" s="264" t="str">
        <f ca="1">IF(B439="","",IF(ISERROR(MATCH($J439,SorP!$B$1:$B$6230,0)),"",INDIRECT("'SorP'!$A$"&amp;MATCH($J439,SorP!$B$1:$B$6230,0))))</f>
        <v/>
      </c>
      <c r="U439" s="299"/>
      <c r="V439" s="300" t="e">
        <f>IF(C439="",NA(),MATCH($B439&amp;$C439,'Smelter Look-up'!$J:$J,0))</f>
        <v>#N/A</v>
      </c>
      <c r="W439" s="301"/>
      <c r="X439" s="301">
        <f t="shared" ca="1" si="23"/>
        <v>0</v>
      </c>
      <c r="Y439" s="301"/>
      <c r="Z439" s="301"/>
      <c r="AB439" s="303" t="str">
        <f t="shared" si="24"/>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22"/>
        <v/>
      </c>
      <c r="T440" s="264" t="str">
        <f ca="1">IF(B440="","",IF(ISERROR(MATCH($J440,SorP!$B$1:$B$6230,0)),"",INDIRECT("'SorP'!$A$"&amp;MATCH($J440,SorP!$B$1:$B$6230,0))))</f>
        <v/>
      </c>
      <c r="U440" s="299"/>
      <c r="V440" s="300" t="e">
        <f>IF(C440="",NA(),MATCH($B440&amp;$C440,'Smelter Look-up'!$J:$J,0))</f>
        <v>#N/A</v>
      </c>
      <c r="W440" s="301"/>
      <c r="X440" s="301">
        <f t="shared" ca="1" si="23"/>
        <v>0</v>
      </c>
      <c r="Y440" s="301"/>
      <c r="Z440" s="301"/>
      <c r="AB440" s="303" t="str">
        <f t="shared" si="24"/>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22"/>
        <v/>
      </c>
      <c r="T441" s="264" t="str">
        <f ca="1">IF(B441="","",IF(ISERROR(MATCH($J441,SorP!$B$1:$B$6230,0)),"",INDIRECT("'SorP'!$A$"&amp;MATCH($J441,SorP!$B$1:$B$6230,0))))</f>
        <v/>
      </c>
      <c r="U441" s="299"/>
      <c r="V441" s="300" t="e">
        <f>IF(C441="",NA(),MATCH($B441&amp;$C441,'Smelter Look-up'!$J:$J,0))</f>
        <v>#N/A</v>
      </c>
      <c r="W441" s="301"/>
      <c r="X441" s="301">
        <f t="shared" ca="1" si="23"/>
        <v>0</v>
      </c>
      <c r="Y441" s="301"/>
      <c r="Z441" s="301"/>
      <c r="AB441" s="303" t="str">
        <f t="shared" si="24"/>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22"/>
        <v/>
      </c>
      <c r="T442" s="264" t="str">
        <f ca="1">IF(B442="","",IF(ISERROR(MATCH($J442,SorP!$B$1:$B$6230,0)),"",INDIRECT("'SorP'!$A$"&amp;MATCH($J442,SorP!$B$1:$B$6230,0))))</f>
        <v/>
      </c>
      <c r="U442" s="299"/>
      <c r="V442" s="300" t="e">
        <f>IF(C442="",NA(),MATCH($B442&amp;$C442,'Smelter Look-up'!$J:$J,0))</f>
        <v>#N/A</v>
      </c>
      <c r="W442" s="301"/>
      <c r="X442" s="301">
        <f t="shared" ca="1" si="23"/>
        <v>0</v>
      </c>
      <c r="Y442" s="301"/>
      <c r="Z442" s="301"/>
      <c r="AB442" s="303" t="str">
        <f t="shared" si="24"/>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22"/>
        <v/>
      </c>
      <c r="T443" s="264" t="str">
        <f ca="1">IF(B443="","",IF(ISERROR(MATCH($J443,SorP!$B$1:$B$6230,0)),"",INDIRECT("'SorP'!$A$"&amp;MATCH($J443,SorP!$B$1:$B$6230,0))))</f>
        <v/>
      </c>
      <c r="U443" s="299"/>
      <c r="V443" s="300" t="e">
        <f>IF(C443="",NA(),MATCH($B443&amp;$C443,'Smelter Look-up'!$J:$J,0))</f>
        <v>#N/A</v>
      </c>
      <c r="W443" s="301"/>
      <c r="X443" s="301">
        <f t="shared" ca="1" si="23"/>
        <v>0</v>
      </c>
      <c r="Y443" s="301"/>
      <c r="Z443" s="301"/>
      <c r="AB443" s="303" t="str">
        <f t="shared" si="24"/>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22"/>
        <v/>
      </c>
      <c r="T444" s="264" t="str">
        <f ca="1">IF(B444="","",IF(ISERROR(MATCH($J444,SorP!$B$1:$B$6230,0)),"",INDIRECT("'SorP'!$A$"&amp;MATCH($J444,SorP!$B$1:$B$6230,0))))</f>
        <v/>
      </c>
      <c r="U444" s="299"/>
      <c r="V444" s="300" t="e">
        <f>IF(C444="",NA(),MATCH($B444&amp;$C444,'Smelter Look-up'!$J:$J,0))</f>
        <v>#N/A</v>
      </c>
      <c r="W444" s="301"/>
      <c r="X444" s="301">
        <f t="shared" ca="1" si="23"/>
        <v>0</v>
      </c>
      <c r="Y444" s="301"/>
      <c r="Z444" s="301"/>
      <c r="AB444" s="303" t="str">
        <f t="shared" si="24"/>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22"/>
        <v/>
      </c>
      <c r="T445" s="264" t="str">
        <f ca="1">IF(B445="","",IF(ISERROR(MATCH($J445,SorP!$B$1:$B$6230,0)),"",INDIRECT("'SorP'!$A$"&amp;MATCH($J445,SorP!$B$1:$B$6230,0))))</f>
        <v/>
      </c>
      <c r="U445" s="299"/>
      <c r="V445" s="300" t="e">
        <f>IF(C445="",NA(),MATCH($B445&amp;$C445,'Smelter Look-up'!$J:$J,0))</f>
        <v>#N/A</v>
      </c>
      <c r="W445" s="301"/>
      <c r="X445" s="301">
        <f t="shared" ca="1" si="23"/>
        <v>0</v>
      </c>
      <c r="Y445" s="301"/>
      <c r="Z445" s="301"/>
      <c r="AB445" s="303" t="str">
        <f t="shared" si="24"/>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22"/>
        <v/>
      </c>
      <c r="T446" s="264" t="str">
        <f ca="1">IF(B446="","",IF(ISERROR(MATCH($J446,SorP!$B$1:$B$6230,0)),"",INDIRECT("'SorP'!$A$"&amp;MATCH($J446,SorP!$B$1:$B$6230,0))))</f>
        <v/>
      </c>
      <c r="U446" s="299"/>
      <c r="V446" s="300" t="e">
        <f>IF(C446="",NA(),MATCH($B446&amp;$C446,'Smelter Look-up'!$J:$J,0))</f>
        <v>#N/A</v>
      </c>
      <c r="W446" s="301"/>
      <c r="X446" s="301">
        <f t="shared" ca="1" si="23"/>
        <v>0</v>
      </c>
      <c r="Y446" s="301"/>
      <c r="Z446" s="301"/>
      <c r="AB446" s="303" t="str">
        <f t="shared" si="24"/>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22"/>
        <v/>
      </c>
      <c r="T447" s="264" t="str">
        <f ca="1">IF(B447="","",IF(ISERROR(MATCH($J447,SorP!$B$1:$B$6230,0)),"",INDIRECT("'SorP'!$A$"&amp;MATCH($J447,SorP!$B$1:$B$6230,0))))</f>
        <v/>
      </c>
      <c r="U447" s="299"/>
      <c r="V447" s="300" t="e">
        <f>IF(C447="",NA(),MATCH($B447&amp;$C447,'Smelter Look-up'!$J:$J,0))</f>
        <v>#N/A</v>
      </c>
      <c r="W447" s="301"/>
      <c r="X447" s="301">
        <f t="shared" ca="1" si="23"/>
        <v>0</v>
      </c>
      <c r="Y447" s="301"/>
      <c r="Z447" s="301"/>
      <c r="AB447" s="303" t="str">
        <f t="shared" si="24"/>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22"/>
        <v/>
      </c>
      <c r="T448" s="264" t="str">
        <f ca="1">IF(B448="","",IF(ISERROR(MATCH($J448,SorP!$B$1:$B$6230,0)),"",INDIRECT("'SorP'!$A$"&amp;MATCH($J448,SorP!$B$1:$B$6230,0))))</f>
        <v/>
      </c>
      <c r="U448" s="299"/>
      <c r="V448" s="300" t="e">
        <f>IF(C448="",NA(),MATCH($B448&amp;$C448,'Smelter Look-up'!$J:$J,0))</f>
        <v>#N/A</v>
      </c>
      <c r="W448" s="301"/>
      <c r="X448" s="301">
        <f t="shared" ca="1" si="23"/>
        <v>0</v>
      </c>
      <c r="Y448" s="301"/>
      <c r="Z448" s="301"/>
      <c r="AB448" s="303" t="str">
        <f t="shared" si="24"/>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22"/>
        <v/>
      </c>
      <c r="T449" s="264" t="str">
        <f ca="1">IF(B449="","",IF(ISERROR(MATCH($J449,SorP!$B$1:$B$6230,0)),"",INDIRECT("'SorP'!$A$"&amp;MATCH($J449,SorP!$B$1:$B$6230,0))))</f>
        <v/>
      </c>
      <c r="U449" s="299"/>
      <c r="V449" s="300" t="e">
        <f>IF(C449="",NA(),MATCH($B449&amp;$C449,'Smelter Look-up'!$J:$J,0))</f>
        <v>#N/A</v>
      </c>
      <c r="W449" s="301"/>
      <c r="X449" s="301">
        <f t="shared" ca="1" si="23"/>
        <v>0</v>
      </c>
      <c r="Y449" s="301"/>
      <c r="Z449" s="301"/>
      <c r="AB449" s="303" t="str">
        <f t="shared" si="24"/>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22"/>
        <v/>
      </c>
      <c r="T450" s="264" t="str">
        <f ca="1">IF(B450="","",IF(ISERROR(MATCH($J450,SorP!$B$1:$B$6230,0)),"",INDIRECT("'SorP'!$A$"&amp;MATCH($J450,SorP!$B$1:$B$6230,0))))</f>
        <v/>
      </c>
      <c r="U450" s="299"/>
      <c r="V450" s="300" t="e">
        <f>IF(C450="",NA(),MATCH($B450&amp;$C450,'Smelter Look-up'!$J:$J,0))</f>
        <v>#N/A</v>
      </c>
      <c r="W450" s="301"/>
      <c r="X450" s="301">
        <f t="shared" ca="1" si="23"/>
        <v>0</v>
      </c>
      <c r="Y450" s="301"/>
      <c r="Z450" s="301"/>
      <c r="AB450" s="303" t="str">
        <f t="shared" si="24"/>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22"/>
        <v/>
      </c>
      <c r="T451" s="264" t="str">
        <f ca="1">IF(B451="","",IF(ISERROR(MATCH($J451,SorP!$B$1:$B$6230,0)),"",INDIRECT("'SorP'!$A$"&amp;MATCH($J451,SorP!$B$1:$B$6230,0))))</f>
        <v/>
      </c>
      <c r="U451" s="299"/>
      <c r="V451" s="300" t="e">
        <f>IF(C451="",NA(),MATCH($B451&amp;$C451,'Smelter Look-up'!$J:$J,0))</f>
        <v>#N/A</v>
      </c>
      <c r="W451" s="301"/>
      <c r="X451" s="301">
        <f t="shared" ca="1" si="23"/>
        <v>0</v>
      </c>
      <c r="Y451" s="301"/>
      <c r="Z451" s="301"/>
      <c r="AB451" s="303" t="str">
        <f t="shared" si="24"/>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22"/>
        <v/>
      </c>
      <c r="T452" s="264" t="str">
        <f ca="1">IF(B452="","",IF(ISERROR(MATCH($J452,SorP!$B$1:$B$6230,0)),"",INDIRECT("'SorP'!$A$"&amp;MATCH($J452,SorP!$B$1:$B$6230,0))))</f>
        <v/>
      </c>
      <c r="U452" s="299"/>
      <c r="V452" s="300" t="e">
        <f>IF(C452="",NA(),MATCH($B452&amp;$C452,'Smelter Look-up'!$J:$J,0))</f>
        <v>#N/A</v>
      </c>
      <c r="W452" s="301"/>
      <c r="X452" s="301">
        <f t="shared" ca="1" si="23"/>
        <v>0</v>
      </c>
      <c r="Y452" s="301"/>
      <c r="Z452" s="301"/>
      <c r="AB452" s="303" t="str">
        <f t="shared" si="24"/>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22"/>
        <v/>
      </c>
      <c r="T453" s="264" t="str">
        <f ca="1">IF(B453="","",IF(ISERROR(MATCH($J453,SorP!$B$1:$B$6230,0)),"",INDIRECT("'SorP'!$A$"&amp;MATCH($J453,SorP!$B$1:$B$6230,0))))</f>
        <v/>
      </c>
      <c r="U453" s="299"/>
      <c r="V453" s="300" t="e">
        <f>IF(C453="",NA(),MATCH($B453&amp;$C453,'Smelter Look-up'!$J:$J,0))</f>
        <v>#N/A</v>
      </c>
      <c r="W453" s="301"/>
      <c r="X453" s="301">
        <f t="shared" ca="1" si="23"/>
        <v>0</v>
      </c>
      <c r="Y453" s="301"/>
      <c r="Z453" s="301"/>
      <c r="AB453" s="303" t="str">
        <f t="shared" si="24"/>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ca="1" si="22"/>
        <v/>
      </c>
      <c r="T454" s="264" t="str">
        <f ca="1">IF(B454="","",IF(ISERROR(MATCH($J454,SorP!$B$1:$B$6230,0)),"",INDIRECT("'SorP'!$A$"&amp;MATCH($J454,SorP!$B$1:$B$6230,0))))</f>
        <v/>
      </c>
      <c r="U454" s="299"/>
      <c r="V454" s="300" t="e">
        <f>IF(C454="",NA(),MATCH($B454&amp;$C454,'Smelter Look-up'!$J:$J,0))</f>
        <v>#N/A</v>
      </c>
      <c r="W454" s="301"/>
      <c r="X454" s="301">
        <f t="shared" ca="1" si="23"/>
        <v>0</v>
      </c>
      <c r="Y454" s="301"/>
      <c r="Z454" s="301"/>
      <c r="AB454" s="303" t="str">
        <f t="shared" si="24"/>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ref="S489:S552" ca="1" si="25">IF(B489="","",IF(ISERROR(MATCH($E489,CL,0)),"Unknown",INDIRECT("'C'!$A$"&amp;MATCH($E489,CL,0)+1)))</f>
        <v/>
      </c>
      <c r="T489" s="264" t="str">
        <f ca="1">IF(B489="","",IF(ISERROR(MATCH($J489,SorP!$B$1:$B$6230,0)),"",INDIRECT("'SorP'!$A$"&amp;MATCH($J489,SorP!$B$1:$B$6230,0))))</f>
        <v/>
      </c>
      <c r="U489" s="299"/>
      <c r="V489" s="300" t="e">
        <f>IF(C489="",NA(),MATCH($B489&amp;$C489,'Smelter Look-up'!$J:$J,0))</f>
        <v>#N/A</v>
      </c>
      <c r="W489" s="301"/>
      <c r="X489" s="301">
        <f t="shared" ref="X489:X552" ca="1" si="26">IF(AND(C489="Smelter not listed",OR(LEN(D489)=0,LEN(E489)=0)),1,0)</f>
        <v>0</v>
      </c>
      <c r="Y489" s="301"/>
      <c r="Z489" s="301"/>
      <c r="AB489" s="303" t="str">
        <f t="shared" ref="AB489:AB552" si="27">B489&amp;C489</f>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5"/>
        <v/>
      </c>
      <c r="T490" s="264" t="str">
        <f ca="1">IF(B490="","",IF(ISERROR(MATCH($J490,SorP!$B$1:$B$6230,0)),"",INDIRECT("'SorP'!$A$"&amp;MATCH($J490,SorP!$B$1:$B$6230,0))))</f>
        <v/>
      </c>
      <c r="U490" s="299"/>
      <c r="V490" s="300" t="e">
        <f>IF(C490="",NA(),MATCH($B490&amp;$C490,'Smelter Look-up'!$J:$J,0))</f>
        <v>#N/A</v>
      </c>
      <c r="W490" s="301"/>
      <c r="X490" s="301">
        <f t="shared" ca="1" si="26"/>
        <v>0</v>
      </c>
      <c r="Y490" s="301"/>
      <c r="Z490" s="301"/>
      <c r="AB490" s="303" t="str">
        <f t="shared" si="27"/>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5"/>
        <v/>
      </c>
      <c r="T491" s="264" t="str">
        <f ca="1">IF(B491="","",IF(ISERROR(MATCH($J491,SorP!$B$1:$B$6230,0)),"",INDIRECT("'SorP'!$A$"&amp;MATCH($J491,SorP!$B$1:$B$6230,0))))</f>
        <v/>
      </c>
      <c r="U491" s="299"/>
      <c r="V491" s="300" t="e">
        <f>IF(C491="",NA(),MATCH($B491&amp;$C491,'Smelter Look-up'!$J:$J,0))</f>
        <v>#N/A</v>
      </c>
      <c r="W491" s="301"/>
      <c r="X491" s="301">
        <f t="shared" ca="1" si="26"/>
        <v>0</v>
      </c>
      <c r="Y491" s="301"/>
      <c r="Z491" s="301"/>
      <c r="AB491" s="303" t="str">
        <f t="shared" si="27"/>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5"/>
        <v/>
      </c>
      <c r="T492" s="264" t="str">
        <f ca="1">IF(B492="","",IF(ISERROR(MATCH($J492,SorP!$B$1:$B$6230,0)),"",INDIRECT("'SorP'!$A$"&amp;MATCH($J492,SorP!$B$1:$B$6230,0))))</f>
        <v/>
      </c>
      <c r="U492" s="299"/>
      <c r="V492" s="300" t="e">
        <f>IF(C492="",NA(),MATCH($B492&amp;$C492,'Smelter Look-up'!$J:$J,0))</f>
        <v>#N/A</v>
      </c>
      <c r="W492" s="301"/>
      <c r="X492" s="301">
        <f t="shared" ca="1" si="26"/>
        <v>0</v>
      </c>
      <c r="Y492" s="301"/>
      <c r="Z492" s="301"/>
      <c r="AB492" s="303" t="str">
        <f t="shared" si="27"/>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5"/>
        <v/>
      </c>
      <c r="T493" s="264" t="str">
        <f ca="1">IF(B493="","",IF(ISERROR(MATCH($J493,SorP!$B$1:$B$6230,0)),"",INDIRECT("'SorP'!$A$"&amp;MATCH($J493,SorP!$B$1:$B$6230,0))))</f>
        <v/>
      </c>
      <c r="U493" s="299"/>
      <c r="V493" s="300" t="e">
        <f>IF(C493="",NA(),MATCH($B493&amp;$C493,'Smelter Look-up'!$J:$J,0))</f>
        <v>#N/A</v>
      </c>
      <c r="W493" s="301"/>
      <c r="X493" s="301">
        <f t="shared" ca="1" si="26"/>
        <v>0</v>
      </c>
      <c r="Y493" s="301"/>
      <c r="Z493" s="301"/>
      <c r="AB493" s="303" t="str">
        <f t="shared" si="27"/>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5"/>
        <v/>
      </c>
      <c r="T494" s="264" t="str">
        <f ca="1">IF(B494="","",IF(ISERROR(MATCH($J494,SorP!$B$1:$B$6230,0)),"",INDIRECT("'SorP'!$A$"&amp;MATCH($J494,SorP!$B$1:$B$6230,0))))</f>
        <v/>
      </c>
      <c r="U494" s="299"/>
      <c r="V494" s="300" t="e">
        <f>IF(C494="",NA(),MATCH($B494&amp;$C494,'Smelter Look-up'!$J:$J,0))</f>
        <v>#N/A</v>
      </c>
      <c r="W494" s="301"/>
      <c r="X494" s="301">
        <f t="shared" ca="1" si="26"/>
        <v>0</v>
      </c>
      <c r="Y494" s="301"/>
      <c r="Z494" s="301"/>
      <c r="AB494" s="303" t="str">
        <f t="shared" si="27"/>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5"/>
        <v/>
      </c>
      <c r="T495" s="264" t="str">
        <f ca="1">IF(B495="","",IF(ISERROR(MATCH($J495,SorP!$B$1:$B$6230,0)),"",INDIRECT("'SorP'!$A$"&amp;MATCH($J495,SorP!$B$1:$B$6230,0))))</f>
        <v/>
      </c>
      <c r="U495" s="299"/>
      <c r="V495" s="300" t="e">
        <f>IF(C495="",NA(),MATCH($B495&amp;$C495,'Smelter Look-up'!$J:$J,0))</f>
        <v>#N/A</v>
      </c>
      <c r="W495" s="301"/>
      <c r="X495" s="301">
        <f t="shared" ca="1" si="26"/>
        <v>0</v>
      </c>
      <c r="Y495" s="301"/>
      <c r="Z495" s="301"/>
      <c r="AB495" s="303" t="str">
        <f t="shared" si="27"/>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5"/>
        <v/>
      </c>
      <c r="T496" s="264" t="str">
        <f ca="1">IF(B496="","",IF(ISERROR(MATCH($J496,SorP!$B$1:$B$6230,0)),"",INDIRECT("'SorP'!$A$"&amp;MATCH($J496,SorP!$B$1:$B$6230,0))))</f>
        <v/>
      </c>
      <c r="U496" s="299"/>
      <c r="V496" s="300" t="e">
        <f>IF(C496="",NA(),MATCH($B496&amp;$C496,'Smelter Look-up'!$J:$J,0))</f>
        <v>#N/A</v>
      </c>
      <c r="W496" s="301"/>
      <c r="X496" s="301">
        <f t="shared" ca="1" si="26"/>
        <v>0</v>
      </c>
      <c r="Y496" s="301"/>
      <c r="Z496" s="301"/>
      <c r="AB496" s="303" t="str">
        <f t="shared" si="27"/>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5"/>
        <v/>
      </c>
      <c r="T497" s="264" t="str">
        <f ca="1">IF(B497="","",IF(ISERROR(MATCH($J497,SorP!$B$1:$B$6230,0)),"",INDIRECT("'SorP'!$A$"&amp;MATCH($J497,SorP!$B$1:$B$6230,0))))</f>
        <v/>
      </c>
      <c r="U497" s="299"/>
      <c r="V497" s="300" t="e">
        <f>IF(C497="",NA(),MATCH($B497&amp;$C497,'Smelter Look-up'!$J:$J,0))</f>
        <v>#N/A</v>
      </c>
      <c r="W497" s="301"/>
      <c r="X497" s="301">
        <f t="shared" ca="1" si="26"/>
        <v>0</v>
      </c>
      <c r="Y497" s="301"/>
      <c r="Z497" s="301"/>
      <c r="AB497" s="303" t="str">
        <f t="shared" si="27"/>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5"/>
        <v/>
      </c>
      <c r="T498" s="264" t="str">
        <f ca="1">IF(B498="","",IF(ISERROR(MATCH($J498,SorP!$B$1:$B$6230,0)),"",INDIRECT("'SorP'!$A$"&amp;MATCH($J498,SorP!$B$1:$B$6230,0))))</f>
        <v/>
      </c>
      <c r="U498" s="299"/>
      <c r="V498" s="300" t="e">
        <f>IF(C498="",NA(),MATCH($B498&amp;$C498,'Smelter Look-up'!$J:$J,0))</f>
        <v>#N/A</v>
      </c>
      <c r="W498" s="301"/>
      <c r="X498" s="301">
        <f t="shared" ca="1" si="26"/>
        <v>0</v>
      </c>
      <c r="Y498" s="301"/>
      <c r="Z498" s="301"/>
      <c r="AB498" s="303" t="str">
        <f t="shared" si="27"/>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5"/>
        <v/>
      </c>
      <c r="T499" s="264" t="str">
        <f ca="1">IF(B499="","",IF(ISERROR(MATCH($J499,SorP!$B$1:$B$6230,0)),"",INDIRECT("'SorP'!$A$"&amp;MATCH($J499,SorP!$B$1:$B$6230,0))))</f>
        <v/>
      </c>
      <c r="U499" s="299"/>
      <c r="V499" s="300" t="e">
        <f>IF(C499="",NA(),MATCH($B499&amp;$C499,'Smelter Look-up'!$J:$J,0))</f>
        <v>#N/A</v>
      </c>
      <c r="W499" s="301"/>
      <c r="X499" s="301">
        <f t="shared" ca="1" si="26"/>
        <v>0</v>
      </c>
      <c r="Y499" s="301"/>
      <c r="Z499" s="301"/>
      <c r="AB499" s="303" t="str">
        <f t="shared" si="27"/>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5"/>
        <v/>
      </c>
      <c r="T500" s="264" t="str">
        <f ca="1">IF(B500="","",IF(ISERROR(MATCH($J500,SorP!$B$1:$B$6230,0)),"",INDIRECT("'SorP'!$A$"&amp;MATCH($J500,SorP!$B$1:$B$6230,0))))</f>
        <v/>
      </c>
      <c r="U500" s="299"/>
      <c r="V500" s="300" t="e">
        <f>IF(C500="",NA(),MATCH($B500&amp;$C500,'Smelter Look-up'!$J:$J,0))</f>
        <v>#N/A</v>
      </c>
      <c r="W500" s="301"/>
      <c r="X500" s="301">
        <f t="shared" ca="1" si="26"/>
        <v>0</v>
      </c>
      <c r="Y500" s="301"/>
      <c r="Z500" s="301"/>
      <c r="AB500" s="303" t="str">
        <f t="shared" si="27"/>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5"/>
        <v/>
      </c>
      <c r="T501" s="264" t="str">
        <f ca="1">IF(B501="","",IF(ISERROR(MATCH($J501,SorP!$B$1:$B$6230,0)),"",INDIRECT("'SorP'!$A$"&amp;MATCH($J501,SorP!$B$1:$B$6230,0))))</f>
        <v/>
      </c>
      <c r="U501" s="299"/>
      <c r="V501" s="300" t="e">
        <f>IF(C501="",NA(),MATCH($B501&amp;$C501,'Smelter Look-up'!$J:$J,0))</f>
        <v>#N/A</v>
      </c>
      <c r="W501" s="301"/>
      <c r="X501" s="301">
        <f t="shared" ca="1" si="26"/>
        <v>0</v>
      </c>
      <c r="Y501" s="301"/>
      <c r="Z501" s="301"/>
      <c r="AB501" s="303" t="str">
        <f t="shared" si="27"/>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5"/>
        <v/>
      </c>
      <c r="T502" s="264" t="str">
        <f ca="1">IF(B502="","",IF(ISERROR(MATCH($J502,SorP!$B$1:$B$6230,0)),"",INDIRECT("'SorP'!$A$"&amp;MATCH($J502,SorP!$B$1:$B$6230,0))))</f>
        <v/>
      </c>
      <c r="U502" s="299"/>
      <c r="V502" s="300" t="e">
        <f>IF(C502="",NA(),MATCH($B502&amp;$C502,'Smelter Look-up'!$J:$J,0))</f>
        <v>#N/A</v>
      </c>
      <c r="W502" s="301"/>
      <c r="X502" s="301">
        <f t="shared" ca="1" si="26"/>
        <v>0</v>
      </c>
      <c r="Y502" s="301"/>
      <c r="Z502" s="301"/>
      <c r="AB502" s="303" t="str">
        <f t="shared" si="27"/>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5"/>
        <v/>
      </c>
      <c r="T503" s="264" t="str">
        <f ca="1">IF(B503="","",IF(ISERROR(MATCH($J503,SorP!$B$1:$B$6230,0)),"",INDIRECT("'SorP'!$A$"&amp;MATCH($J503,SorP!$B$1:$B$6230,0))))</f>
        <v/>
      </c>
      <c r="U503" s="299"/>
      <c r="V503" s="300" t="e">
        <f>IF(C503="",NA(),MATCH($B503&amp;$C503,'Smelter Look-up'!$J:$J,0))</f>
        <v>#N/A</v>
      </c>
      <c r="W503" s="301"/>
      <c r="X503" s="301">
        <f t="shared" ca="1" si="26"/>
        <v>0</v>
      </c>
      <c r="Y503" s="301"/>
      <c r="Z503" s="301"/>
      <c r="AB503" s="303" t="str">
        <f t="shared" si="27"/>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5"/>
        <v/>
      </c>
      <c r="T504" s="264" t="str">
        <f ca="1">IF(B504="","",IF(ISERROR(MATCH($J504,SorP!$B$1:$B$6230,0)),"",INDIRECT("'SorP'!$A$"&amp;MATCH($J504,SorP!$B$1:$B$6230,0))))</f>
        <v/>
      </c>
      <c r="U504" s="299"/>
      <c r="V504" s="300" t="e">
        <f>IF(C504="",NA(),MATCH($B504&amp;$C504,'Smelter Look-up'!$J:$J,0))</f>
        <v>#N/A</v>
      </c>
      <c r="W504" s="301"/>
      <c r="X504" s="301">
        <f t="shared" ca="1" si="26"/>
        <v>0</v>
      </c>
      <c r="Y504" s="301"/>
      <c r="Z504" s="301"/>
      <c r="AB504" s="303" t="str">
        <f t="shared" si="27"/>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5"/>
        <v/>
      </c>
      <c r="T505" s="264" t="str">
        <f ca="1">IF(B505="","",IF(ISERROR(MATCH($J505,SorP!$B$1:$B$6230,0)),"",INDIRECT("'SorP'!$A$"&amp;MATCH($J505,SorP!$B$1:$B$6230,0))))</f>
        <v/>
      </c>
      <c r="U505" s="299"/>
      <c r="V505" s="300" t="e">
        <f>IF(C505="",NA(),MATCH($B505&amp;$C505,'Smelter Look-up'!$J:$J,0))</f>
        <v>#N/A</v>
      </c>
      <c r="W505" s="301"/>
      <c r="X505" s="301">
        <f t="shared" ca="1" si="26"/>
        <v>0</v>
      </c>
      <c r="Y505" s="301"/>
      <c r="Z505" s="301"/>
      <c r="AB505" s="303" t="str">
        <f t="shared" si="27"/>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5"/>
        <v/>
      </c>
      <c r="T506" s="264" t="str">
        <f ca="1">IF(B506="","",IF(ISERROR(MATCH($J506,SorP!$B$1:$B$6230,0)),"",INDIRECT("'SorP'!$A$"&amp;MATCH($J506,SorP!$B$1:$B$6230,0))))</f>
        <v/>
      </c>
      <c r="U506" s="299"/>
      <c r="V506" s="300" t="e">
        <f>IF(C506="",NA(),MATCH($B506&amp;$C506,'Smelter Look-up'!$J:$J,0))</f>
        <v>#N/A</v>
      </c>
      <c r="W506" s="301"/>
      <c r="X506" s="301">
        <f t="shared" ca="1" si="26"/>
        <v>0</v>
      </c>
      <c r="Y506" s="301"/>
      <c r="Z506" s="301"/>
      <c r="AB506" s="303" t="str">
        <f t="shared" si="27"/>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5"/>
        <v/>
      </c>
      <c r="T507" s="264" t="str">
        <f ca="1">IF(B507="","",IF(ISERROR(MATCH($J507,SorP!$B$1:$B$6230,0)),"",INDIRECT("'SorP'!$A$"&amp;MATCH($J507,SorP!$B$1:$B$6230,0))))</f>
        <v/>
      </c>
      <c r="U507" s="299"/>
      <c r="V507" s="300" t="e">
        <f>IF(C507="",NA(),MATCH($B507&amp;$C507,'Smelter Look-up'!$J:$J,0))</f>
        <v>#N/A</v>
      </c>
      <c r="W507" s="301"/>
      <c r="X507" s="301">
        <f t="shared" ca="1" si="26"/>
        <v>0</v>
      </c>
      <c r="Y507" s="301"/>
      <c r="Z507" s="301"/>
      <c r="AB507" s="303" t="str">
        <f t="shared" si="27"/>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5"/>
        <v/>
      </c>
      <c r="T508" s="264" t="str">
        <f ca="1">IF(B508="","",IF(ISERROR(MATCH($J508,SorP!$B$1:$B$6230,0)),"",INDIRECT("'SorP'!$A$"&amp;MATCH($J508,SorP!$B$1:$B$6230,0))))</f>
        <v/>
      </c>
      <c r="U508" s="299"/>
      <c r="V508" s="300" t="e">
        <f>IF(C508="",NA(),MATCH($B508&amp;$C508,'Smelter Look-up'!$J:$J,0))</f>
        <v>#N/A</v>
      </c>
      <c r="W508" s="301"/>
      <c r="X508" s="301">
        <f t="shared" ca="1" si="26"/>
        <v>0</v>
      </c>
      <c r="Y508" s="301"/>
      <c r="Z508" s="301"/>
      <c r="AB508" s="303" t="str">
        <f t="shared" si="27"/>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5"/>
        <v/>
      </c>
      <c r="T509" s="264" t="str">
        <f ca="1">IF(B509="","",IF(ISERROR(MATCH($J509,SorP!$B$1:$B$6230,0)),"",INDIRECT("'SorP'!$A$"&amp;MATCH($J509,SorP!$B$1:$B$6230,0))))</f>
        <v/>
      </c>
      <c r="U509" s="299"/>
      <c r="V509" s="300" t="e">
        <f>IF(C509="",NA(),MATCH($B509&amp;$C509,'Smelter Look-up'!$J:$J,0))</f>
        <v>#N/A</v>
      </c>
      <c r="W509" s="301"/>
      <c r="X509" s="301">
        <f t="shared" ca="1" si="26"/>
        <v>0</v>
      </c>
      <c r="Y509" s="301"/>
      <c r="Z509" s="301"/>
      <c r="AB509" s="303" t="str">
        <f t="shared" si="27"/>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5"/>
        <v/>
      </c>
      <c r="T510" s="264" t="str">
        <f ca="1">IF(B510="","",IF(ISERROR(MATCH($J510,SorP!$B$1:$B$6230,0)),"",INDIRECT("'SorP'!$A$"&amp;MATCH($J510,SorP!$B$1:$B$6230,0))))</f>
        <v/>
      </c>
      <c r="U510" s="299"/>
      <c r="V510" s="300" t="e">
        <f>IF(C510="",NA(),MATCH($B510&amp;$C510,'Smelter Look-up'!$J:$J,0))</f>
        <v>#N/A</v>
      </c>
      <c r="W510" s="301"/>
      <c r="X510" s="301">
        <f t="shared" ca="1" si="26"/>
        <v>0</v>
      </c>
      <c r="Y510" s="301"/>
      <c r="Z510" s="301"/>
      <c r="AB510" s="303" t="str">
        <f t="shared" si="27"/>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5"/>
        <v/>
      </c>
      <c r="T511" s="264" t="str">
        <f ca="1">IF(B511="","",IF(ISERROR(MATCH($J511,SorP!$B$1:$B$6230,0)),"",INDIRECT("'SorP'!$A$"&amp;MATCH($J511,SorP!$B$1:$B$6230,0))))</f>
        <v/>
      </c>
      <c r="U511" s="299"/>
      <c r="V511" s="300" t="e">
        <f>IF(C511="",NA(),MATCH($B511&amp;$C511,'Smelter Look-up'!$J:$J,0))</f>
        <v>#N/A</v>
      </c>
      <c r="W511" s="301"/>
      <c r="X511" s="301">
        <f t="shared" ca="1" si="26"/>
        <v>0</v>
      </c>
      <c r="Y511" s="301"/>
      <c r="Z511" s="301"/>
      <c r="AB511" s="303" t="str">
        <f t="shared" si="27"/>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5"/>
        <v/>
      </c>
      <c r="T512" s="264" t="str">
        <f ca="1">IF(B512="","",IF(ISERROR(MATCH($J512,SorP!$B$1:$B$6230,0)),"",INDIRECT("'SorP'!$A$"&amp;MATCH($J512,SorP!$B$1:$B$6230,0))))</f>
        <v/>
      </c>
      <c r="U512" s="299"/>
      <c r="V512" s="300" t="e">
        <f>IF(C512="",NA(),MATCH($B512&amp;$C512,'Smelter Look-up'!$J:$J,0))</f>
        <v>#N/A</v>
      </c>
      <c r="W512" s="301"/>
      <c r="X512" s="301">
        <f t="shared" ca="1" si="26"/>
        <v>0</v>
      </c>
      <c r="Y512" s="301"/>
      <c r="Z512" s="301"/>
      <c r="AB512" s="303" t="str">
        <f t="shared" si="27"/>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5"/>
        <v/>
      </c>
      <c r="T513" s="264" t="str">
        <f ca="1">IF(B513="","",IF(ISERROR(MATCH($J513,SorP!$B$1:$B$6230,0)),"",INDIRECT("'SorP'!$A$"&amp;MATCH($J513,SorP!$B$1:$B$6230,0))))</f>
        <v/>
      </c>
      <c r="U513" s="299"/>
      <c r="V513" s="300" t="e">
        <f>IF(C513="",NA(),MATCH($B513&amp;$C513,'Smelter Look-up'!$J:$J,0))</f>
        <v>#N/A</v>
      </c>
      <c r="W513" s="301"/>
      <c r="X513" s="301">
        <f t="shared" ca="1" si="26"/>
        <v>0</v>
      </c>
      <c r="Y513" s="301"/>
      <c r="Z513" s="301"/>
      <c r="AB513" s="303" t="str">
        <f t="shared" si="27"/>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5"/>
        <v/>
      </c>
      <c r="T514" s="264" t="str">
        <f ca="1">IF(B514="","",IF(ISERROR(MATCH($J514,SorP!$B$1:$B$6230,0)),"",INDIRECT("'SorP'!$A$"&amp;MATCH($J514,SorP!$B$1:$B$6230,0))))</f>
        <v/>
      </c>
      <c r="U514" s="299"/>
      <c r="V514" s="300" t="e">
        <f>IF(C514="",NA(),MATCH($B514&amp;$C514,'Smelter Look-up'!$J:$J,0))</f>
        <v>#N/A</v>
      </c>
      <c r="W514" s="301"/>
      <c r="X514" s="301">
        <f t="shared" ca="1" si="26"/>
        <v>0</v>
      </c>
      <c r="Y514" s="301"/>
      <c r="Z514" s="301"/>
      <c r="AB514" s="303" t="str">
        <f t="shared" si="27"/>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5"/>
        <v/>
      </c>
      <c r="T515" s="264" t="str">
        <f ca="1">IF(B515="","",IF(ISERROR(MATCH($J515,SorP!$B$1:$B$6230,0)),"",INDIRECT("'SorP'!$A$"&amp;MATCH($J515,SorP!$B$1:$B$6230,0))))</f>
        <v/>
      </c>
      <c r="U515" s="299"/>
      <c r="V515" s="300" t="e">
        <f>IF(C515="",NA(),MATCH($B515&amp;$C515,'Smelter Look-up'!$J:$J,0))</f>
        <v>#N/A</v>
      </c>
      <c r="W515" s="301"/>
      <c r="X515" s="301">
        <f t="shared" ca="1" si="26"/>
        <v>0</v>
      </c>
      <c r="Y515" s="301"/>
      <c r="Z515" s="301"/>
      <c r="AB515" s="303" t="str">
        <f t="shared" si="27"/>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5"/>
        <v/>
      </c>
      <c r="T516" s="264" t="str">
        <f ca="1">IF(B516="","",IF(ISERROR(MATCH($J516,SorP!$B$1:$B$6230,0)),"",INDIRECT("'SorP'!$A$"&amp;MATCH($J516,SorP!$B$1:$B$6230,0))))</f>
        <v/>
      </c>
      <c r="U516" s="299"/>
      <c r="V516" s="300" t="e">
        <f>IF(C516="",NA(),MATCH($B516&amp;$C516,'Smelter Look-up'!$J:$J,0))</f>
        <v>#N/A</v>
      </c>
      <c r="W516" s="301"/>
      <c r="X516" s="301">
        <f t="shared" ca="1" si="26"/>
        <v>0</v>
      </c>
      <c r="Y516" s="301"/>
      <c r="Z516" s="301"/>
      <c r="AB516" s="303" t="str">
        <f t="shared" si="27"/>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5"/>
        <v/>
      </c>
      <c r="T517" s="264" t="str">
        <f ca="1">IF(B517="","",IF(ISERROR(MATCH($J517,SorP!$B$1:$B$6230,0)),"",INDIRECT("'SorP'!$A$"&amp;MATCH($J517,SorP!$B$1:$B$6230,0))))</f>
        <v/>
      </c>
      <c r="U517" s="299"/>
      <c r="V517" s="300" t="e">
        <f>IF(C517="",NA(),MATCH($B517&amp;$C517,'Smelter Look-up'!$J:$J,0))</f>
        <v>#N/A</v>
      </c>
      <c r="W517" s="301"/>
      <c r="X517" s="301">
        <f t="shared" ca="1" si="26"/>
        <v>0</v>
      </c>
      <c r="Y517" s="301"/>
      <c r="Z517" s="301"/>
      <c r="AB517" s="303" t="str">
        <f t="shared" si="27"/>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ca="1" si="25"/>
        <v/>
      </c>
      <c r="T518" s="264" t="str">
        <f ca="1">IF(B518="","",IF(ISERROR(MATCH($J518,SorP!$B$1:$B$6230,0)),"",INDIRECT("'SorP'!$A$"&amp;MATCH($J518,SorP!$B$1:$B$6230,0))))</f>
        <v/>
      </c>
      <c r="U518" s="299"/>
      <c r="V518" s="300" t="e">
        <f>IF(C518="",NA(),MATCH($B518&amp;$C518,'Smelter Look-up'!$J:$J,0))</f>
        <v>#N/A</v>
      </c>
      <c r="W518" s="301"/>
      <c r="X518" s="301">
        <f t="shared" ca="1" si="26"/>
        <v>0</v>
      </c>
      <c r="Y518" s="301"/>
      <c r="Z518" s="301"/>
      <c r="AB518" s="303" t="str">
        <f t="shared" si="27"/>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ref="S553:S616" ca="1" si="28">IF(B553="","",IF(ISERROR(MATCH($E553,CL,0)),"Unknown",INDIRECT("'C'!$A$"&amp;MATCH($E553,CL,0)+1)))</f>
        <v/>
      </c>
      <c r="T553" s="264" t="str">
        <f ca="1">IF(B553="","",IF(ISERROR(MATCH($J553,SorP!$B$1:$B$6230,0)),"",INDIRECT("'SorP'!$A$"&amp;MATCH($J553,SorP!$B$1:$B$6230,0))))</f>
        <v/>
      </c>
      <c r="U553" s="299"/>
      <c r="V553" s="300" t="e">
        <f>IF(C553="",NA(),MATCH($B553&amp;$C553,'Smelter Look-up'!$J:$J,0))</f>
        <v>#N/A</v>
      </c>
      <c r="W553" s="301"/>
      <c r="X553" s="301">
        <f t="shared" ref="X553:X616" ca="1" si="29">IF(AND(C553="Smelter not listed",OR(LEN(D553)=0,LEN(E553)=0)),1,0)</f>
        <v>0</v>
      </c>
      <c r="Y553" s="301"/>
      <c r="Z553" s="301"/>
      <c r="AB553" s="303" t="str">
        <f t="shared" ref="AB553:AB616" si="30">B553&amp;C553</f>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8"/>
        <v/>
      </c>
      <c r="T554" s="264" t="str">
        <f ca="1">IF(B554="","",IF(ISERROR(MATCH($J554,SorP!$B$1:$B$6230,0)),"",INDIRECT("'SorP'!$A$"&amp;MATCH($J554,SorP!$B$1:$B$6230,0))))</f>
        <v/>
      </c>
      <c r="U554" s="299"/>
      <c r="V554" s="300" t="e">
        <f>IF(C554="",NA(),MATCH($B554&amp;$C554,'Smelter Look-up'!$J:$J,0))</f>
        <v>#N/A</v>
      </c>
      <c r="W554" s="301"/>
      <c r="X554" s="301">
        <f t="shared" ca="1" si="29"/>
        <v>0</v>
      </c>
      <c r="Y554" s="301"/>
      <c r="Z554" s="301"/>
      <c r="AB554" s="303" t="str">
        <f t="shared" si="30"/>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8"/>
        <v/>
      </c>
      <c r="T555" s="264" t="str">
        <f ca="1">IF(B555="","",IF(ISERROR(MATCH($J555,SorP!$B$1:$B$6230,0)),"",INDIRECT("'SorP'!$A$"&amp;MATCH($J555,SorP!$B$1:$B$6230,0))))</f>
        <v/>
      </c>
      <c r="U555" s="299"/>
      <c r="V555" s="300" t="e">
        <f>IF(C555="",NA(),MATCH($B555&amp;$C555,'Smelter Look-up'!$J:$J,0))</f>
        <v>#N/A</v>
      </c>
      <c r="W555" s="301"/>
      <c r="X555" s="301">
        <f t="shared" ca="1" si="29"/>
        <v>0</v>
      </c>
      <c r="Y555" s="301"/>
      <c r="Z555" s="301"/>
      <c r="AB555" s="303" t="str">
        <f t="shared" si="30"/>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8"/>
        <v/>
      </c>
      <c r="T556" s="264" t="str">
        <f ca="1">IF(B556="","",IF(ISERROR(MATCH($J556,SorP!$B$1:$B$6230,0)),"",INDIRECT("'SorP'!$A$"&amp;MATCH($J556,SorP!$B$1:$B$6230,0))))</f>
        <v/>
      </c>
      <c r="U556" s="299"/>
      <c r="V556" s="300" t="e">
        <f>IF(C556="",NA(),MATCH($B556&amp;$C556,'Smelter Look-up'!$J:$J,0))</f>
        <v>#N/A</v>
      </c>
      <c r="W556" s="301"/>
      <c r="X556" s="301">
        <f t="shared" ca="1" si="29"/>
        <v>0</v>
      </c>
      <c r="Y556" s="301"/>
      <c r="Z556" s="301"/>
      <c r="AB556" s="303" t="str">
        <f t="shared" si="30"/>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8"/>
        <v/>
      </c>
      <c r="T557" s="264" t="str">
        <f ca="1">IF(B557="","",IF(ISERROR(MATCH($J557,SorP!$B$1:$B$6230,0)),"",INDIRECT("'SorP'!$A$"&amp;MATCH($J557,SorP!$B$1:$B$6230,0))))</f>
        <v/>
      </c>
      <c r="U557" s="299"/>
      <c r="V557" s="300" t="e">
        <f>IF(C557="",NA(),MATCH($B557&amp;$C557,'Smelter Look-up'!$J:$J,0))</f>
        <v>#N/A</v>
      </c>
      <c r="W557" s="301"/>
      <c r="X557" s="301">
        <f t="shared" ca="1" si="29"/>
        <v>0</v>
      </c>
      <c r="Y557" s="301"/>
      <c r="Z557" s="301"/>
      <c r="AB557" s="303" t="str">
        <f t="shared" si="30"/>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8"/>
        <v/>
      </c>
      <c r="T558" s="264" t="str">
        <f ca="1">IF(B558="","",IF(ISERROR(MATCH($J558,SorP!$B$1:$B$6230,0)),"",INDIRECT("'SorP'!$A$"&amp;MATCH($J558,SorP!$B$1:$B$6230,0))))</f>
        <v/>
      </c>
      <c r="U558" s="299"/>
      <c r="V558" s="300" t="e">
        <f>IF(C558="",NA(),MATCH($B558&amp;$C558,'Smelter Look-up'!$J:$J,0))</f>
        <v>#N/A</v>
      </c>
      <c r="W558" s="301"/>
      <c r="X558" s="301">
        <f t="shared" ca="1" si="29"/>
        <v>0</v>
      </c>
      <c r="Y558" s="301"/>
      <c r="Z558" s="301"/>
      <c r="AB558" s="303" t="str">
        <f t="shared" si="30"/>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8"/>
        <v/>
      </c>
      <c r="T559" s="264" t="str">
        <f ca="1">IF(B559="","",IF(ISERROR(MATCH($J559,SorP!$B$1:$B$6230,0)),"",INDIRECT("'SorP'!$A$"&amp;MATCH($J559,SorP!$B$1:$B$6230,0))))</f>
        <v/>
      </c>
      <c r="U559" s="299"/>
      <c r="V559" s="300" t="e">
        <f>IF(C559="",NA(),MATCH($B559&amp;$C559,'Smelter Look-up'!$J:$J,0))</f>
        <v>#N/A</v>
      </c>
      <c r="W559" s="301"/>
      <c r="X559" s="301">
        <f t="shared" ca="1" si="29"/>
        <v>0</v>
      </c>
      <c r="Y559" s="301"/>
      <c r="Z559" s="301"/>
      <c r="AB559" s="303" t="str">
        <f t="shared" si="30"/>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8"/>
        <v/>
      </c>
      <c r="T560" s="264" t="str">
        <f ca="1">IF(B560="","",IF(ISERROR(MATCH($J560,SorP!$B$1:$B$6230,0)),"",INDIRECT("'SorP'!$A$"&amp;MATCH($J560,SorP!$B$1:$B$6230,0))))</f>
        <v/>
      </c>
      <c r="U560" s="299"/>
      <c r="V560" s="300" t="e">
        <f>IF(C560="",NA(),MATCH($B560&amp;$C560,'Smelter Look-up'!$J:$J,0))</f>
        <v>#N/A</v>
      </c>
      <c r="W560" s="301"/>
      <c r="X560" s="301">
        <f t="shared" ca="1" si="29"/>
        <v>0</v>
      </c>
      <c r="Y560" s="301"/>
      <c r="Z560" s="301"/>
      <c r="AB560" s="303" t="str">
        <f t="shared" si="30"/>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8"/>
        <v/>
      </c>
      <c r="T561" s="264" t="str">
        <f ca="1">IF(B561="","",IF(ISERROR(MATCH($J561,SorP!$B$1:$B$6230,0)),"",INDIRECT("'SorP'!$A$"&amp;MATCH($J561,SorP!$B$1:$B$6230,0))))</f>
        <v/>
      </c>
      <c r="U561" s="299"/>
      <c r="V561" s="300" t="e">
        <f>IF(C561="",NA(),MATCH($B561&amp;$C561,'Smelter Look-up'!$J:$J,0))</f>
        <v>#N/A</v>
      </c>
      <c r="W561" s="301"/>
      <c r="X561" s="301">
        <f t="shared" ca="1" si="29"/>
        <v>0</v>
      </c>
      <c r="Y561" s="301"/>
      <c r="Z561" s="301"/>
      <c r="AB561" s="303" t="str">
        <f t="shared" si="30"/>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8"/>
        <v/>
      </c>
      <c r="T562" s="264" t="str">
        <f ca="1">IF(B562="","",IF(ISERROR(MATCH($J562,SorP!$B$1:$B$6230,0)),"",INDIRECT("'SorP'!$A$"&amp;MATCH($J562,SorP!$B$1:$B$6230,0))))</f>
        <v/>
      </c>
      <c r="U562" s="299"/>
      <c r="V562" s="300" t="e">
        <f>IF(C562="",NA(),MATCH($B562&amp;$C562,'Smelter Look-up'!$J:$J,0))</f>
        <v>#N/A</v>
      </c>
      <c r="W562" s="301"/>
      <c r="X562" s="301">
        <f t="shared" ca="1" si="29"/>
        <v>0</v>
      </c>
      <c r="Y562" s="301"/>
      <c r="Z562" s="301"/>
      <c r="AB562" s="303" t="str">
        <f t="shared" si="30"/>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8"/>
        <v/>
      </c>
      <c r="T563" s="264" t="str">
        <f ca="1">IF(B563="","",IF(ISERROR(MATCH($J563,SorP!$B$1:$B$6230,0)),"",INDIRECT("'SorP'!$A$"&amp;MATCH($J563,SorP!$B$1:$B$6230,0))))</f>
        <v/>
      </c>
      <c r="U563" s="299"/>
      <c r="V563" s="300" t="e">
        <f>IF(C563="",NA(),MATCH($B563&amp;$C563,'Smelter Look-up'!$J:$J,0))</f>
        <v>#N/A</v>
      </c>
      <c r="W563" s="301"/>
      <c r="X563" s="301">
        <f t="shared" ca="1" si="29"/>
        <v>0</v>
      </c>
      <c r="Y563" s="301"/>
      <c r="Z563" s="301"/>
      <c r="AB563" s="303" t="str">
        <f t="shared" si="30"/>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8"/>
        <v/>
      </c>
      <c r="T564" s="264" t="str">
        <f ca="1">IF(B564="","",IF(ISERROR(MATCH($J564,SorP!$B$1:$B$6230,0)),"",INDIRECT("'SorP'!$A$"&amp;MATCH($J564,SorP!$B$1:$B$6230,0))))</f>
        <v/>
      </c>
      <c r="U564" s="299"/>
      <c r="V564" s="300" t="e">
        <f>IF(C564="",NA(),MATCH($B564&amp;$C564,'Smelter Look-up'!$J:$J,0))</f>
        <v>#N/A</v>
      </c>
      <c r="W564" s="301"/>
      <c r="X564" s="301">
        <f t="shared" ca="1" si="29"/>
        <v>0</v>
      </c>
      <c r="Y564" s="301"/>
      <c r="Z564" s="301"/>
      <c r="AB564" s="303" t="str">
        <f t="shared" si="30"/>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8"/>
        <v/>
      </c>
      <c r="T565" s="264" t="str">
        <f ca="1">IF(B565="","",IF(ISERROR(MATCH($J565,SorP!$B$1:$B$6230,0)),"",INDIRECT("'SorP'!$A$"&amp;MATCH($J565,SorP!$B$1:$B$6230,0))))</f>
        <v/>
      </c>
      <c r="U565" s="299"/>
      <c r="V565" s="300" t="e">
        <f>IF(C565="",NA(),MATCH($B565&amp;$C565,'Smelter Look-up'!$J:$J,0))</f>
        <v>#N/A</v>
      </c>
      <c r="W565" s="301"/>
      <c r="X565" s="301">
        <f t="shared" ca="1" si="29"/>
        <v>0</v>
      </c>
      <c r="Y565" s="301"/>
      <c r="Z565" s="301"/>
      <c r="AB565" s="303" t="str">
        <f t="shared" si="30"/>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8"/>
        <v/>
      </c>
      <c r="T566" s="264" t="str">
        <f ca="1">IF(B566="","",IF(ISERROR(MATCH($J566,SorP!$B$1:$B$6230,0)),"",INDIRECT("'SorP'!$A$"&amp;MATCH($J566,SorP!$B$1:$B$6230,0))))</f>
        <v/>
      </c>
      <c r="U566" s="299"/>
      <c r="V566" s="300" t="e">
        <f>IF(C566="",NA(),MATCH($B566&amp;$C566,'Smelter Look-up'!$J:$J,0))</f>
        <v>#N/A</v>
      </c>
      <c r="W566" s="301"/>
      <c r="X566" s="301">
        <f t="shared" ca="1" si="29"/>
        <v>0</v>
      </c>
      <c r="Y566" s="301"/>
      <c r="Z566" s="301"/>
      <c r="AB566" s="303" t="str">
        <f t="shared" si="30"/>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8"/>
        <v/>
      </c>
      <c r="T567" s="264" t="str">
        <f ca="1">IF(B567="","",IF(ISERROR(MATCH($J567,SorP!$B$1:$B$6230,0)),"",INDIRECT("'SorP'!$A$"&amp;MATCH($J567,SorP!$B$1:$B$6230,0))))</f>
        <v/>
      </c>
      <c r="U567" s="299"/>
      <c r="V567" s="300" t="e">
        <f>IF(C567="",NA(),MATCH($B567&amp;$C567,'Smelter Look-up'!$J:$J,0))</f>
        <v>#N/A</v>
      </c>
      <c r="W567" s="301"/>
      <c r="X567" s="301">
        <f t="shared" ca="1" si="29"/>
        <v>0</v>
      </c>
      <c r="Y567" s="301"/>
      <c r="Z567" s="301"/>
      <c r="AB567" s="303" t="str">
        <f t="shared" si="30"/>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8"/>
        <v/>
      </c>
      <c r="T568" s="264" t="str">
        <f ca="1">IF(B568="","",IF(ISERROR(MATCH($J568,SorP!$B$1:$B$6230,0)),"",INDIRECT("'SorP'!$A$"&amp;MATCH($J568,SorP!$B$1:$B$6230,0))))</f>
        <v/>
      </c>
      <c r="U568" s="299"/>
      <c r="V568" s="300" t="e">
        <f>IF(C568="",NA(),MATCH($B568&amp;$C568,'Smelter Look-up'!$J:$J,0))</f>
        <v>#N/A</v>
      </c>
      <c r="W568" s="301"/>
      <c r="X568" s="301">
        <f t="shared" ca="1" si="29"/>
        <v>0</v>
      </c>
      <c r="Y568" s="301"/>
      <c r="Z568" s="301"/>
      <c r="AB568" s="303" t="str">
        <f t="shared" si="30"/>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8"/>
        <v/>
      </c>
      <c r="T569" s="264" t="str">
        <f ca="1">IF(B569="","",IF(ISERROR(MATCH($J569,SorP!$B$1:$B$6230,0)),"",INDIRECT("'SorP'!$A$"&amp;MATCH($J569,SorP!$B$1:$B$6230,0))))</f>
        <v/>
      </c>
      <c r="U569" s="299"/>
      <c r="V569" s="300" t="e">
        <f>IF(C569="",NA(),MATCH($B569&amp;$C569,'Smelter Look-up'!$J:$J,0))</f>
        <v>#N/A</v>
      </c>
      <c r="W569" s="301"/>
      <c r="X569" s="301">
        <f t="shared" ca="1" si="29"/>
        <v>0</v>
      </c>
      <c r="Y569" s="301"/>
      <c r="Z569" s="301"/>
      <c r="AB569" s="303" t="str">
        <f t="shared" si="30"/>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8"/>
        <v/>
      </c>
      <c r="T570" s="264" t="str">
        <f ca="1">IF(B570="","",IF(ISERROR(MATCH($J570,SorP!$B$1:$B$6230,0)),"",INDIRECT("'SorP'!$A$"&amp;MATCH($J570,SorP!$B$1:$B$6230,0))))</f>
        <v/>
      </c>
      <c r="U570" s="299"/>
      <c r="V570" s="300" t="e">
        <f>IF(C570="",NA(),MATCH($B570&amp;$C570,'Smelter Look-up'!$J:$J,0))</f>
        <v>#N/A</v>
      </c>
      <c r="W570" s="301"/>
      <c r="X570" s="301">
        <f t="shared" ca="1" si="29"/>
        <v>0</v>
      </c>
      <c r="Y570" s="301"/>
      <c r="Z570" s="301"/>
      <c r="AB570" s="303" t="str">
        <f t="shared" si="30"/>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8"/>
        <v/>
      </c>
      <c r="T571" s="264" t="str">
        <f ca="1">IF(B571="","",IF(ISERROR(MATCH($J571,SorP!$B$1:$B$6230,0)),"",INDIRECT("'SorP'!$A$"&amp;MATCH($J571,SorP!$B$1:$B$6230,0))))</f>
        <v/>
      </c>
      <c r="U571" s="299"/>
      <c r="V571" s="300" t="e">
        <f>IF(C571="",NA(),MATCH($B571&amp;$C571,'Smelter Look-up'!$J:$J,0))</f>
        <v>#N/A</v>
      </c>
      <c r="W571" s="301"/>
      <c r="X571" s="301">
        <f t="shared" ca="1" si="29"/>
        <v>0</v>
      </c>
      <c r="Y571" s="301"/>
      <c r="Z571" s="301"/>
      <c r="AB571" s="303" t="str">
        <f t="shared" si="30"/>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8"/>
        <v/>
      </c>
      <c r="T572" s="264" t="str">
        <f ca="1">IF(B572="","",IF(ISERROR(MATCH($J572,SorP!$B$1:$B$6230,0)),"",INDIRECT("'SorP'!$A$"&amp;MATCH($J572,SorP!$B$1:$B$6230,0))))</f>
        <v/>
      </c>
      <c r="U572" s="299"/>
      <c r="V572" s="300" t="e">
        <f>IF(C572="",NA(),MATCH($B572&amp;$C572,'Smelter Look-up'!$J:$J,0))</f>
        <v>#N/A</v>
      </c>
      <c r="W572" s="301"/>
      <c r="X572" s="301">
        <f t="shared" ca="1" si="29"/>
        <v>0</v>
      </c>
      <c r="Y572" s="301"/>
      <c r="Z572" s="301"/>
      <c r="AB572" s="303" t="str">
        <f t="shared" si="30"/>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8"/>
        <v/>
      </c>
      <c r="T573" s="264" t="str">
        <f ca="1">IF(B573="","",IF(ISERROR(MATCH($J573,SorP!$B$1:$B$6230,0)),"",INDIRECT("'SorP'!$A$"&amp;MATCH($J573,SorP!$B$1:$B$6230,0))))</f>
        <v/>
      </c>
      <c r="U573" s="299"/>
      <c r="V573" s="300" t="e">
        <f>IF(C573="",NA(),MATCH($B573&amp;$C573,'Smelter Look-up'!$J:$J,0))</f>
        <v>#N/A</v>
      </c>
      <c r="W573" s="301"/>
      <c r="X573" s="301">
        <f t="shared" ca="1" si="29"/>
        <v>0</v>
      </c>
      <c r="Y573" s="301"/>
      <c r="Z573" s="301"/>
      <c r="AB573" s="303" t="str">
        <f t="shared" si="30"/>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8"/>
        <v/>
      </c>
      <c r="T574" s="264" t="str">
        <f ca="1">IF(B574="","",IF(ISERROR(MATCH($J574,SorP!$B$1:$B$6230,0)),"",INDIRECT("'SorP'!$A$"&amp;MATCH($J574,SorP!$B$1:$B$6230,0))))</f>
        <v/>
      </c>
      <c r="U574" s="299"/>
      <c r="V574" s="300" t="e">
        <f>IF(C574="",NA(),MATCH($B574&amp;$C574,'Smelter Look-up'!$J:$J,0))</f>
        <v>#N/A</v>
      </c>
      <c r="W574" s="301"/>
      <c r="X574" s="301">
        <f t="shared" ca="1" si="29"/>
        <v>0</v>
      </c>
      <c r="Y574" s="301"/>
      <c r="Z574" s="301"/>
      <c r="AB574" s="303" t="str">
        <f t="shared" si="30"/>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8"/>
        <v/>
      </c>
      <c r="T575" s="264" t="str">
        <f ca="1">IF(B575="","",IF(ISERROR(MATCH($J575,SorP!$B$1:$B$6230,0)),"",INDIRECT("'SorP'!$A$"&amp;MATCH($J575,SorP!$B$1:$B$6230,0))))</f>
        <v/>
      </c>
      <c r="U575" s="299"/>
      <c r="V575" s="300" t="e">
        <f>IF(C575="",NA(),MATCH($B575&amp;$C575,'Smelter Look-up'!$J:$J,0))</f>
        <v>#N/A</v>
      </c>
      <c r="W575" s="301"/>
      <c r="X575" s="301">
        <f t="shared" ca="1" si="29"/>
        <v>0</v>
      </c>
      <c r="Y575" s="301"/>
      <c r="Z575" s="301"/>
      <c r="AB575" s="303" t="str">
        <f t="shared" si="30"/>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8"/>
        <v/>
      </c>
      <c r="T576" s="264" t="str">
        <f ca="1">IF(B576="","",IF(ISERROR(MATCH($J576,SorP!$B$1:$B$6230,0)),"",INDIRECT("'SorP'!$A$"&amp;MATCH($J576,SorP!$B$1:$B$6230,0))))</f>
        <v/>
      </c>
      <c r="U576" s="299"/>
      <c r="V576" s="300" t="e">
        <f>IF(C576="",NA(),MATCH($B576&amp;$C576,'Smelter Look-up'!$J:$J,0))</f>
        <v>#N/A</v>
      </c>
      <c r="W576" s="301"/>
      <c r="X576" s="301">
        <f t="shared" ca="1" si="29"/>
        <v>0</v>
      </c>
      <c r="Y576" s="301"/>
      <c r="Z576" s="301"/>
      <c r="AB576" s="303" t="str">
        <f t="shared" si="30"/>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8"/>
        <v/>
      </c>
      <c r="T577" s="264" t="str">
        <f ca="1">IF(B577="","",IF(ISERROR(MATCH($J577,SorP!$B$1:$B$6230,0)),"",INDIRECT("'SorP'!$A$"&amp;MATCH($J577,SorP!$B$1:$B$6230,0))))</f>
        <v/>
      </c>
      <c r="U577" s="299"/>
      <c r="V577" s="300" t="e">
        <f>IF(C577="",NA(),MATCH($B577&amp;$C577,'Smelter Look-up'!$J:$J,0))</f>
        <v>#N/A</v>
      </c>
      <c r="W577" s="301"/>
      <c r="X577" s="301">
        <f t="shared" ca="1" si="29"/>
        <v>0</v>
      </c>
      <c r="Y577" s="301"/>
      <c r="Z577" s="301"/>
      <c r="AB577" s="303" t="str">
        <f t="shared" si="30"/>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8"/>
        <v/>
      </c>
      <c r="T578" s="264" t="str">
        <f ca="1">IF(B578="","",IF(ISERROR(MATCH($J578,SorP!$B$1:$B$6230,0)),"",INDIRECT("'SorP'!$A$"&amp;MATCH($J578,SorP!$B$1:$B$6230,0))))</f>
        <v/>
      </c>
      <c r="U578" s="299"/>
      <c r="V578" s="300" t="e">
        <f>IF(C578="",NA(),MATCH($B578&amp;$C578,'Smelter Look-up'!$J:$J,0))</f>
        <v>#N/A</v>
      </c>
      <c r="W578" s="301"/>
      <c r="X578" s="301">
        <f t="shared" ca="1" si="29"/>
        <v>0</v>
      </c>
      <c r="Y578" s="301"/>
      <c r="Z578" s="301"/>
      <c r="AB578" s="303" t="str">
        <f t="shared" si="30"/>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8"/>
        <v/>
      </c>
      <c r="T579" s="264" t="str">
        <f ca="1">IF(B579="","",IF(ISERROR(MATCH($J579,SorP!$B$1:$B$6230,0)),"",INDIRECT("'SorP'!$A$"&amp;MATCH($J579,SorP!$B$1:$B$6230,0))))</f>
        <v/>
      </c>
      <c r="U579" s="299"/>
      <c r="V579" s="300" t="e">
        <f>IF(C579="",NA(),MATCH($B579&amp;$C579,'Smelter Look-up'!$J:$J,0))</f>
        <v>#N/A</v>
      </c>
      <c r="W579" s="301"/>
      <c r="X579" s="301">
        <f t="shared" ca="1" si="29"/>
        <v>0</v>
      </c>
      <c r="Y579" s="301"/>
      <c r="Z579" s="301"/>
      <c r="AB579" s="303" t="str">
        <f t="shared" si="30"/>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8"/>
        <v/>
      </c>
      <c r="T580" s="264" t="str">
        <f ca="1">IF(B580="","",IF(ISERROR(MATCH($J580,SorP!$B$1:$B$6230,0)),"",INDIRECT("'SorP'!$A$"&amp;MATCH($J580,SorP!$B$1:$B$6230,0))))</f>
        <v/>
      </c>
      <c r="U580" s="299"/>
      <c r="V580" s="300" t="e">
        <f>IF(C580="",NA(),MATCH($B580&amp;$C580,'Smelter Look-up'!$J:$J,0))</f>
        <v>#N/A</v>
      </c>
      <c r="W580" s="301"/>
      <c r="X580" s="301">
        <f t="shared" ca="1" si="29"/>
        <v>0</v>
      </c>
      <c r="Y580" s="301"/>
      <c r="Z580" s="301"/>
      <c r="AB580" s="303" t="str">
        <f t="shared" si="30"/>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8"/>
        <v/>
      </c>
      <c r="T581" s="264" t="str">
        <f ca="1">IF(B581="","",IF(ISERROR(MATCH($J581,SorP!$B$1:$B$6230,0)),"",INDIRECT("'SorP'!$A$"&amp;MATCH($J581,SorP!$B$1:$B$6230,0))))</f>
        <v/>
      </c>
      <c r="U581" s="299"/>
      <c r="V581" s="300" t="e">
        <f>IF(C581="",NA(),MATCH($B581&amp;$C581,'Smelter Look-up'!$J:$J,0))</f>
        <v>#N/A</v>
      </c>
      <c r="W581" s="301"/>
      <c r="X581" s="301">
        <f t="shared" ca="1" si="29"/>
        <v>0</v>
      </c>
      <c r="Y581" s="301"/>
      <c r="Z581" s="301"/>
      <c r="AB581" s="303" t="str">
        <f t="shared" si="30"/>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ca="1" si="28"/>
        <v/>
      </c>
      <c r="T582" s="264" t="str">
        <f ca="1">IF(B582="","",IF(ISERROR(MATCH($J582,SorP!$B$1:$B$6230,0)),"",INDIRECT("'SorP'!$A$"&amp;MATCH($J582,SorP!$B$1:$B$6230,0))))</f>
        <v/>
      </c>
      <c r="U582" s="299"/>
      <c r="V582" s="300" t="e">
        <f>IF(C582="",NA(),MATCH($B582&amp;$C582,'Smelter Look-up'!$J:$J,0))</f>
        <v>#N/A</v>
      </c>
      <c r="W582" s="301"/>
      <c r="X582" s="301">
        <f t="shared" ca="1" si="29"/>
        <v>0</v>
      </c>
      <c r="Y582" s="301"/>
      <c r="Z582" s="301"/>
      <c r="AB582" s="303" t="str">
        <f t="shared" si="30"/>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ref="S617:S680" ca="1" si="31">IF(B617="","",IF(ISERROR(MATCH($E617,CL,0)),"Unknown",INDIRECT("'C'!$A$"&amp;MATCH($E617,CL,0)+1)))</f>
        <v/>
      </c>
      <c r="T617" s="264" t="str">
        <f ca="1">IF(B617="","",IF(ISERROR(MATCH($J617,SorP!$B$1:$B$6230,0)),"",INDIRECT("'SorP'!$A$"&amp;MATCH($J617,SorP!$B$1:$B$6230,0))))</f>
        <v/>
      </c>
      <c r="U617" s="299"/>
      <c r="V617" s="300" t="e">
        <f>IF(C617="",NA(),MATCH($B617&amp;$C617,'Smelter Look-up'!$J:$J,0))</f>
        <v>#N/A</v>
      </c>
      <c r="W617" s="301"/>
      <c r="X617" s="301">
        <f t="shared" ref="X617:X680" ca="1" si="32">IF(AND(C617="Smelter not listed",OR(LEN(D617)=0,LEN(E617)=0)),1,0)</f>
        <v>0</v>
      </c>
      <c r="Y617" s="301"/>
      <c r="Z617" s="301"/>
      <c r="AB617" s="303" t="str">
        <f t="shared" ref="AB617:AB680" si="33">B617&amp;C617</f>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31"/>
        <v/>
      </c>
      <c r="T618" s="264" t="str">
        <f ca="1">IF(B618="","",IF(ISERROR(MATCH($J618,SorP!$B$1:$B$6230,0)),"",INDIRECT("'SorP'!$A$"&amp;MATCH($J618,SorP!$B$1:$B$6230,0))))</f>
        <v/>
      </c>
      <c r="U618" s="299"/>
      <c r="V618" s="300" t="e">
        <f>IF(C618="",NA(),MATCH($B618&amp;$C618,'Smelter Look-up'!$J:$J,0))</f>
        <v>#N/A</v>
      </c>
      <c r="W618" s="301"/>
      <c r="X618" s="301">
        <f t="shared" ca="1" si="32"/>
        <v>0</v>
      </c>
      <c r="Y618" s="301"/>
      <c r="Z618" s="301"/>
      <c r="AB618" s="303" t="str">
        <f t="shared" si="33"/>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31"/>
        <v/>
      </c>
      <c r="T619" s="264" t="str">
        <f ca="1">IF(B619="","",IF(ISERROR(MATCH($J619,SorP!$B$1:$B$6230,0)),"",INDIRECT("'SorP'!$A$"&amp;MATCH($J619,SorP!$B$1:$B$6230,0))))</f>
        <v/>
      </c>
      <c r="U619" s="299"/>
      <c r="V619" s="300" t="e">
        <f>IF(C619="",NA(),MATCH($B619&amp;$C619,'Smelter Look-up'!$J:$J,0))</f>
        <v>#N/A</v>
      </c>
      <c r="W619" s="301"/>
      <c r="X619" s="301">
        <f t="shared" ca="1" si="32"/>
        <v>0</v>
      </c>
      <c r="Y619" s="301"/>
      <c r="Z619" s="301"/>
      <c r="AB619" s="303" t="str">
        <f t="shared" si="33"/>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31"/>
        <v/>
      </c>
      <c r="T620" s="264" t="str">
        <f ca="1">IF(B620="","",IF(ISERROR(MATCH($J620,SorP!$B$1:$B$6230,0)),"",INDIRECT("'SorP'!$A$"&amp;MATCH($J620,SorP!$B$1:$B$6230,0))))</f>
        <v/>
      </c>
      <c r="U620" s="299"/>
      <c r="V620" s="300" t="e">
        <f>IF(C620="",NA(),MATCH($B620&amp;$C620,'Smelter Look-up'!$J:$J,0))</f>
        <v>#N/A</v>
      </c>
      <c r="W620" s="301"/>
      <c r="X620" s="301">
        <f t="shared" ca="1" si="32"/>
        <v>0</v>
      </c>
      <c r="Y620" s="301"/>
      <c r="Z620" s="301"/>
      <c r="AB620" s="303" t="str">
        <f t="shared" si="33"/>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31"/>
        <v/>
      </c>
      <c r="T621" s="264" t="str">
        <f ca="1">IF(B621="","",IF(ISERROR(MATCH($J621,SorP!$B$1:$B$6230,0)),"",INDIRECT("'SorP'!$A$"&amp;MATCH($J621,SorP!$B$1:$B$6230,0))))</f>
        <v/>
      </c>
      <c r="U621" s="299"/>
      <c r="V621" s="300" t="e">
        <f>IF(C621="",NA(),MATCH($B621&amp;$C621,'Smelter Look-up'!$J:$J,0))</f>
        <v>#N/A</v>
      </c>
      <c r="W621" s="301"/>
      <c r="X621" s="301">
        <f t="shared" ca="1" si="32"/>
        <v>0</v>
      </c>
      <c r="Y621" s="301"/>
      <c r="Z621" s="301"/>
      <c r="AB621" s="303" t="str">
        <f t="shared" si="33"/>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31"/>
        <v/>
      </c>
      <c r="T622" s="264" t="str">
        <f ca="1">IF(B622="","",IF(ISERROR(MATCH($J622,SorP!$B$1:$B$6230,0)),"",INDIRECT("'SorP'!$A$"&amp;MATCH($J622,SorP!$B$1:$B$6230,0))))</f>
        <v/>
      </c>
      <c r="U622" s="299"/>
      <c r="V622" s="300" t="e">
        <f>IF(C622="",NA(),MATCH($B622&amp;$C622,'Smelter Look-up'!$J:$J,0))</f>
        <v>#N/A</v>
      </c>
      <c r="W622" s="301"/>
      <c r="X622" s="301">
        <f t="shared" ca="1" si="32"/>
        <v>0</v>
      </c>
      <c r="Y622" s="301"/>
      <c r="Z622" s="301"/>
      <c r="AB622" s="303" t="str">
        <f t="shared" si="33"/>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31"/>
        <v/>
      </c>
      <c r="T623" s="264" t="str">
        <f ca="1">IF(B623="","",IF(ISERROR(MATCH($J623,SorP!$B$1:$B$6230,0)),"",INDIRECT("'SorP'!$A$"&amp;MATCH($J623,SorP!$B$1:$B$6230,0))))</f>
        <v/>
      </c>
      <c r="U623" s="299"/>
      <c r="V623" s="300" t="e">
        <f>IF(C623="",NA(),MATCH($B623&amp;$C623,'Smelter Look-up'!$J:$J,0))</f>
        <v>#N/A</v>
      </c>
      <c r="W623" s="301"/>
      <c r="X623" s="301">
        <f t="shared" ca="1" si="32"/>
        <v>0</v>
      </c>
      <c r="Y623" s="301"/>
      <c r="Z623" s="301"/>
      <c r="AB623" s="303" t="str">
        <f t="shared" si="33"/>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31"/>
        <v/>
      </c>
      <c r="T624" s="264" t="str">
        <f ca="1">IF(B624="","",IF(ISERROR(MATCH($J624,SorP!$B$1:$B$6230,0)),"",INDIRECT("'SorP'!$A$"&amp;MATCH($J624,SorP!$B$1:$B$6230,0))))</f>
        <v/>
      </c>
      <c r="U624" s="299"/>
      <c r="V624" s="300" t="e">
        <f>IF(C624="",NA(),MATCH($B624&amp;$C624,'Smelter Look-up'!$J:$J,0))</f>
        <v>#N/A</v>
      </c>
      <c r="W624" s="301"/>
      <c r="X624" s="301">
        <f t="shared" ca="1" si="32"/>
        <v>0</v>
      </c>
      <c r="Y624" s="301"/>
      <c r="Z624" s="301"/>
      <c r="AB624" s="303" t="str">
        <f t="shared" si="33"/>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31"/>
        <v/>
      </c>
      <c r="T625" s="264" t="str">
        <f ca="1">IF(B625="","",IF(ISERROR(MATCH($J625,SorP!$B$1:$B$6230,0)),"",INDIRECT("'SorP'!$A$"&amp;MATCH($J625,SorP!$B$1:$B$6230,0))))</f>
        <v/>
      </c>
      <c r="U625" s="299"/>
      <c r="V625" s="300" t="e">
        <f>IF(C625="",NA(),MATCH($B625&amp;$C625,'Smelter Look-up'!$J:$J,0))</f>
        <v>#N/A</v>
      </c>
      <c r="W625" s="301"/>
      <c r="X625" s="301">
        <f t="shared" ca="1" si="32"/>
        <v>0</v>
      </c>
      <c r="Y625" s="301"/>
      <c r="Z625" s="301"/>
      <c r="AB625" s="303" t="str">
        <f t="shared" si="33"/>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31"/>
        <v/>
      </c>
      <c r="T626" s="264" t="str">
        <f ca="1">IF(B626="","",IF(ISERROR(MATCH($J626,SorP!$B$1:$B$6230,0)),"",INDIRECT("'SorP'!$A$"&amp;MATCH($J626,SorP!$B$1:$B$6230,0))))</f>
        <v/>
      </c>
      <c r="U626" s="299"/>
      <c r="V626" s="300" t="e">
        <f>IF(C626="",NA(),MATCH($B626&amp;$C626,'Smelter Look-up'!$J:$J,0))</f>
        <v>#N/A</v>
      </c>
      <c r="W626" s="301"/>
      <c r="X626" s="301">
        <f t="shared" ca="1" si="32"/>
        <v>0</v>
      </c>
      <c r="Y626" s="301"/>
      <c r="Z626" s="301"/>
      <c r="AB626" s="303" t="str">
        <f t="shared" si="33"/>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31"/>
        <v/>
      </c>
      <c r="T627" s="264" t="str">
        <f ca="1">IF(B627="","",IF(ISERROR(MATCH($J627,SorP!$B$1:$B$6230,0)),"",INDIRECT("'SorP'!$A$"&amp;MATCH($J627,SorP!$B$1:$B$6230,0))))</f>
        <v/>
      </c>
      <c r="U627" s="299"/>
      <c r="V627" s="300" t="e">
        <f>IF(C627="",NA(),MATCH($B627&amp;$C627,'Smelter Look-up'!$J:$J,0))</f>
        <v>#N/A</v>
      </c>
      <c r="W627" s="301"/>
      <c r="X627" s="301">
        <f t="shared" ca="1" si="32"/>
        <v>0</v>
      </c>
      <c r="Y627" s="301"/>
      <c r="Z627" s="301"/>
      <c r="AB627" s="303" t="str">
        <f t="shared" si="33"/>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31"/>
        <v/>
      </c>
      <c r="T628" s="264" t="str">
        <f ca="1">IF(B628="","",IF(ISERROR(MATCH($J628,SorP!$B$1:$B$6230,0)),"",INDIRECT("'SorP'!$A$"&amp;MATCH($J628,SorP!$B$1:$B$6230,0))))</f>
        <v/>
      </c>
      <c r="U628" s="299"/>
      <c r="V628" s="300" t="e">
        <f>IF(C628="",NA(),MATCH($B628&amp;$C628,'Smelter Look-up'!$J:$J,0))</f>
        <v>#N/A</v>
      </c>
      <c r="W628" s="301"/>
      <c r="X628" s="301">
        <f t="shared" ca="1" si="32"/>
        <v>0</v>
      </c>
      <c r="Y628" s="301"/>
      <c r="Z628" s="301"/>
      <c r="AB628" s="303" t="str">
        <f t="shared" si="33"/>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31"/>
        <v/>
      </c>
      <c r="T629" s="264" t="str">
        <f ca="1">IF(B629="","",IF(ISERROR(MATCH($J629,SorP!$B$1:$B$6230,0)),"",INDIRECT("'SorP'!$A$"&amp;MATCH($J629,SorP!$B$1:$B$6230,0))))</f>
        <v/>
      </c>
      <c r="U629" s="299"/>
      <c r="V629" s="300" t="e">
        <f>IF(C629="",NA(),MATCH($B629&amp;$C629,'Smelter Look-up'!$J:$J,0))</f>
        <v>#N/A</v>
      </c>
      <c r="W629" s="301"/>
      <c r="X629" s="301">
        <f t="shared" ca="1" si="32"/>
        <v>0</v>
      </c>
      <c r="Y629" s="301"/>
      <c r="Z629" s="301"/>
      <c r="AB629" s="303" t="str">
        <f t="shared" si="33"/>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31"/>
        <v/>
      </c>
      <c r="T630" s="264" t="str">
        <f ca="1">IF(B630="","",IF(ISERROR(MATCH($J630,SorP!$B$1:$B$6230,0)),"",INDIRECT("'SorP'!$A$"&amp;MATCH($J630,SorP!$B$1:$B$6230,0))))</f>
        <v/>
      </c>
      <c r="U630" s="299"/>
      <c r="V630" s="300" t="e">
        <f>IF(C630="",NA(),MATCH($B630&amp;$C630,'Smelter Look-up'!$J:$J,0))</f>
        <v>#N/A</v>
      </c>
      <c r="W630" s="301"/>
      <c r="X630" s="301">
        <f t="shared" ca="1" si="32"/>
        <v>0</v>
      </c>
      <c r="Y630" s="301"/>
      <c r="Z630" s="301"/>
      <c r="AB630" s="303" t="str">
        <f t="shared" si="33"/>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31"/>
        <v/>
      </c>
      <c r="T631" s="264" t="str">
        <f ca="1">IF(B631="","",IF(ISERROR(MATCH($J631,SorP!$B$1:$B$6230,0)),"",INDIRECT("'SorP'!$A$"&amp;MATCH($J631,SorP!$B$1:$B$6230,0))))</f>
        <v/>
      </c>
      <c r="U631" s="299"/>
      <c r="V631" s="300" t="e">
        <f>IF(C631="",NA(),MATCH($B631&amp;$C631,'Smelter Look-up'!$J:$J,0))</f>
        <v>#N/A</v>
      </c>
      <c r="W631" s="301"/>
      <c r="X631" s="301">
        <f t="shared" ca="1" si="32"/>
        <v>0</v>
      </c>
      <c r="Y631" s="301"/>
      <c r="Z631" s="301"/>
      <c r="AB631" s="303" t="str">
        <f t="shared" si="33"/>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31"/>
        <v/>
      </c>
      <c r="T632" s="264" t="str">
        <f ca="1">IF(B632="","",IF(ISERROR(MATCH($J632,SorP!$B$1:$B$6230,0)),"",INDIRECT("'SorP'!$A$"&amp;MATCH($J632,SorP!$B$1:$B$6230,0))))</f>
        <v/>
      </c>
      <c r="U632" s="299"/>
      <c r="V632" s="300" t="e">
        <f>IF(C632="",NA(),MATCH($B632&amp;$C632,'Smelter Look-up'!$J:$J,0))</f>
        <v>#N/A</v>
      </c>
      <c r="W632" s="301"/>
      <c r="X632" s="301">
        <f t="shared" ca="1" si="32"/>
        <v>0</v>
      </c>
      <c r="Y632" s="301"/>
      <c r="Z632" s="301"/>
      <c r="AB632" s="303" t="str">
        <f t="shared" si="33"/>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31"/>
        <v/>
      </c>
      <c r="T633" s="264" t="str">
        <f ca="1">IF(B633="","",IF(ISERROR(MATCH($J633,SorP!$B$1:$B$6230,0)),"",INDIRECT("'SorP'!$A$"&amp;MATCH($J633,SorP!$B$1:$B$6230,0))))</f>
        <v/>
      </c>
      <c r="U633" s="299"/>
      <c r="V633" s="300" t="e">
        <f>IF(C633="",NA(),MATCH($B633&amp;$C633,'Smelter Look-up'!$J:$J,0))</f>
        <v>#N/A</v>
      </c>
      <c r="W633" s="301"/>
      <c r="X633" s="301">
        <f t="shared" ca="1" si="32"/>
        <v>0</v>
      </c>
      <c r="Y633" s="301"/>
      <c r="Z633" s="301"/>
      <c r="AB633" s="303" t="str">
        <f t="shared" si="33"/>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31"/>
        <v/>
      </c>
      <c r="T634" s="264" t="str">
        <f ca="1">IF(B634="","",IF(ISERROR(MATCH($J634,SorP!$B$1:$B$6230,0)),"",INDIRECT("'SorP'!$A$"&amp;MATCH($J634,SorP!$B$1:$B$6230,0))))</f>
        <v/>
      </c>
      <c r="U634" s="299"/>
      <c r="V634" s="300" t="e">
        <f>IF(C634="",NA(),MATCH($B634&amp;$C634,'Smelter Look-up'!$J:$J,0))</f>
        <v>#N/A</v>
      </c>
      <c r="W634" s="301"/>
      <c r="X634" s="301">
        <f t="shared" ca="1" si="32"/>
        <v>0</v>
      </c>
      <c r="Y634" s="301"/>
      <c r="Z634" s="301"/>
      <c r="AB634" s="303" t="str">
        <f t="shared" si="33"/>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31"/>
        <v/>
      </c>
      <c r="T635" s="264" t="str">
        <f ca="1">IF(B635="","",IF(ISERROR(MATCH($J635,SorP!$B$1:$B$6230,0)),"",INDIRECT("'SorP'!$A$"&amp;MATCH($J635,SorP!$B$1:$B$6230,0))))</f>
        <v/>
      </c>
      <c r="U635" s="299"/>
      <c r="V635" s="300" t="e">
        <f>IF(C635="",NA(),MATCH($B635&amp;$C635,'Smelter Look-up'!$J:$J,0))</f>
        <v>#N/A</v>
      </c>
      <c r="W635" s="301"/>
      <c r="X635" s="301">
        <f t="shared" ca="1" si="32"/>
        <v>0</v>
      </c>
      <c r="Y635" s="301"/>
      <c r="Z635" s="301"/>
      <c r="AB635" s="303" t="str">
        <f t="shared" si="33"/>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31"/>
        <v/>
      </c>
      <c r="T636" s="264" t="str">
        <f ca="1">IF(B636="","",IF(ISERROR(MATCH($J636,SorP!$B$1:$B$6230,0)),"",INDIRECT("'SorP'!$A$"&amp;MATCH($J636,SorP!$B$1:$B$6230,0))))</f>
        <v/>
      </c>
      <c r="U636" s="299"/>
      <c r="V636" s="300" t="e">
        <f>IF(C636="",NA(),MATCH($B636&amp;$C636,'Smelter Look-up'!$J:$J,0))</f>
        <v>#N/A</v>
      </c>
      <c r="W636" s="301"/>
      <c r="X636" s="301">
        <f t="shared" ca="1" si="32"/>
        <v>0</v>
      </c>
      <c r="Y636" s="301"/>
      <c r="Z636" s="301"/>
      <c r="AB636" s="303" t="str">
        <f t="shared" si="33"/>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31"/>
        <v/>
      </c>
      <c r="T637" s="264" t="str">
        <f ca="1">IF(B637="","",IF(ISERROR(MATCH($J637,SorP!$B$1:$B$6230,0)),"",INDIRECT("'SorP'!$A$"&amp;MATCH($J637,SorP!$B$1:$B$6230,0))))</f>
        <v/>
      </c>
      <c r="U637" s="299"/>
      <c r="V637" s="300" t="e">
        <f>IF(C637="",NA(),MATCH($B637&amp;$C637,'Smelter Look-up'!$J:$J,0))</f>
        <v>#N/A</v>
      </c>
      <c r="W637" s="301"/>
      <c r="X637" s="301">
        <f t="shared" ca="1" si="32"/>
        <v>0</v>
      </c>
      <c r="Y637" s="301"/>
      <c r="Z637" s="301"/>
      <c r="AB637" s="303" t="str">
        <f t="shared" si="33"/>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31"/>
        <v/>
      </c>
      <c r="T638" s="264" t="str">
        <f ca="1">IF(B638="","",IF(ISERROR(MATCH($J638,SorP!$B$1:$B$6230,0)),"",INDIRECT("'SorP'!$A$"&amp;MATCH($J638,SorP!$B$1:$B$6230,0))))</f>
        <v/>
      </c>
      <c r="U638" s="299"/>
      <c r="V638" s="300" t="e">
        <f>IF(C638="",NA(),MATCH($B638&amp;$C638,'Smelter Look-up'!$J:$J,0))</f>
        <v>#N/A</v>
      </c>
      <c r="W638" s="301"/>
      <c r="X638" s="301">
        <f t="shared" ca="1" si="32"/>
        <v>0</v>
      </c>
      <c r="Y638" s="301"/>
      <c r="Z638" s="301"/>
      <c r="AB638" s="303" t="str">
        <f t="shared" si="33"/>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31"/>
        <v/>
      </c>
      <c r="T639" s="264" t="str">
        <f ca="1">IF(B639="","",IF(ISERROR(MATCH($J639,SorP!$B$1:$B$6230,0)),"",INDIRECT("'SorP'!$A$"&amp;MATCH($J639,SorP!$B$1:$B$6230,0))))</f>
        <v/>
      </c>
      <c r="U639" s="299"/>
      <c r="V639" s="300" t="e">
        <f>IF(C639="",NA(),MATCH($B639&amp;$C639,'Smelter Look-up'!$J:$J,0))</f>
        <v>#N/A</v>
      </c>
      <c r="W639" s="301"/>
      <c r="X639" s="301">
        <f t="shared" ca="1" si="32"/>
        <v>0</v>
      </c>
      <c r="Y639" s="301"/>
      <c r="Z639" s="301"/>
      <c r="AB639" s="303" t="str">
        <f t="shared" si="33"/>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31"/>
        <v/>
      </c>
      <c r="T640" s="264" t="str">
        <f ca="1">IF(B640="","",IF(ISERROR(MATCH($J640,SorP!$B$1:$B$6230,0)),"",INDIRECT("'SorP'!$A$"&amp;MATCH($J640,SorP!$B$1:$B$6230,0))))</f>
        <v/>
      </c>
      <c r="U640" s="299"/>
      <c r="V640" s="300" t="e">
        <f>IF(C640="",NA(),MATCH($B640&amp;$C640,'Smelter Look-up'!$J:$J,0))</f>
        <v>#N/A</v>
      </c>
      <c r="W640" s="301"/>
      <c r="X640" s="301">
        <f t="shared" ca="1" si="32"/>
        <v>0</v>
      </c>
      <c r="Y640" s="301"/>
      <c r="Z640" s="301"/>
      <c r="AB640" s="303" t="str">
        <f t="shared" si="33"/>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31"/>
        <v/>
      </c>
      <c r="T641" s="264" t="str">
        <f ca="1">IF(B641="","",IF(ISERROR(MATCH($J641,SorP!$B$1:$B$6230,0)),"",INDIRECT("'SorP'!$A$"&amp;MATCH($J641,SorP!$B$1:$B$6230,0))))</f>
        <v/>
      </c>
      <c r="U641" s="299"/>
      <c r="V641" s="300" t="e">
        <f>IF(C641="",NA(),MATCH($B641&amp;$C641,'Smelter Look-up'!$J:$J,0))</f>
        <v>#N/A</v>
      </c>
      <c r="W641" s="301"/>
      <c r="X641" s="301">
        <f t="shared" ca="1" si="32"/>
        <v>0</v>
      </c>
      <c r="Y641" s="301"/>
      <c r="Z641" s="301"/>
      <c r="AB641" s="303" t="str">
        <f t="shared" si="33"/>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31"/>
        <v/>
      </c>
      <c r="T642" s="264" t="str">
        <f ca="1">IF(B642="","",IF(ISERROR(MATCH($J642,SorP!$B$1:$B$6230,0)),"",INDIRECT("'SorP'!$A$"&amp;MATCH($J642,SorP!$B$1:$B$6230,0))))</f>
        <v/>
      </c>
      <c r="U642" s="299"/>
      <c r="V642" s="300" t="e">
        <f>IF(C642="",NA(),MATCH($B642&amp;$C642,'Smelter Look-up'!$J:$J,0))</f>
        <v>#N/A</v>
      </c>
      <c r="W642" s="301"/>
      <c r="X642" s="301">
        <f t="shared" ca="1" si="32"/>
        <v>0</v>
      </c>
      <c r="Y642" s="301"/>
      <c r="Z642" s="301"/>
      <c r="AB642" s="303" t="str">
        <f t="shared" si="33"/>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31"/>
        <v/>
      </c>
      <c r="T643" s="264" t="str">
        <f ca="1">IF(B643="","",IF(ISERROR(MATCH($J643,SorP!$B$1:$B$6230,0)),"",INDIRECT("'SorP'!$A$"&amp;MATCH($J643,SorP!$B$1:$B$6230,0))))</f>
        <v/>
      </c>
      <c r="U643" s="299"/>
      <c r="V643" s="300" t="e">
        <f>IF(C643="",NA(),MATCH($B643&amp;$C643,'Smelter Look-up'!$J:$J,0))</f>
        <v>#N/A</v>
      </c>
      <c r="W643" s="301"/>
      <c r="X643" s="301">
        <f t="shared" ca="1" si="32"/>
        <v>0</v>
      </c>
      <c r="Y643" s="301"/>
      <c r="Z643" s="301"/>
      <c r="AB643" s="303" t="str">
        <f t="shared" si="33"/>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31"/>
        <v/>
      </c>
      <c r="T644" s="264" t="str">
        <f ca="1">IF(B644="","",IF(ISERROR(MATCH($J644,SorP!$B$1:$B$6230,0)),"",INDIRECT("'SorP'!$A$"&amp;MATCH($J644,SorP!$B$1:$B$6230,0))))</f>
        <v/>
      </c>
      <c r="U644" s="299"/>
      <c r="V644" s="300" t="e">
        <f>IF(C644="",NA(),MATCH($B644&amp;$C644,'Smelter Look-up'!$J:$J,0))</f>
        <v>#N/A</v>
      </c>
      <c r="W644" s="301"/>
      <c r="X644" s="301">
        <f t="shared" ca="1" si="32"/>
        <v>0</v>
      </c>
      <c r="Y644" s="301"/>
      <c r="Z644" s="301"/>
      <c r="AB644" s="303" t="str">
        <f t="shared" si="33"/>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31"/>
        <v/>
      </c>
      <c r="T645" s="264" t="str">
        <f ca="1">IF(B645="","",IF(ISERROR(MATCH($J645,SorP!$B$1:$B$6230,0)),"",INDIRECT("'SorP'!$A$"&amp;MATCH($J645,SorP!$B$1:$B$6230,0))))</f>
        <v/>
      </c>
      <c r="U645" s="299"/>
      <c r="V645" s="300" t="e">
        <f>IF(C645="",NA(),MATCH($B645&amp;$C645,'Smelter Look-up'!$J:$J,0))</f>
        <v>#N/A</v>
      </c>
      <c r="W645" s="301"/>
      <c r="X645" s="301">
        <f t="shared" ca="1" si="32"/>
        <v>0</v>
      </c>
      <c r="Y645" s="301"/>
      <c r="Z645" s="301"/>
      <c r="AB645" s="303" t="str">
        <f t="shared" si="33"/>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ca="1" si="31"/>
        <v/>
      </c>
      <c r="T646" s="264" t="str">
        <f ca="1">IF(B646="","",IF(ISERROR(MATCH($J646,SorP!$B$1:$B$6230,0)),"",INDIRECT("'SorP'!$A$"&amp;MATCH($J646,SorP!$B$1:$B$6230,0))))</f>
        <v/>
      </c>
      <c r="U646" s="299"/>
      <c r="V646" s="300" t="e">
        <f>IF(C646="",NA(),MATCH($B646&amp;$C646,'Smelter Look-up'!$J:$J,0))</f>
        <v>#N/A</v>
      </c>
      <c r="W646" s="301"/>
      <c r="X646" s="301">
        <f t="shared" ca="1" si="32"/>
        <v>0</v>
      </c>
      <c r="Y646" s="301"/>
      <c r="Z646" s="301"/>
      <c r="AB646" s="303" t="str">
        <f t="shared" si="33"/>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ref="S681:S744" ca="1" si="34">IF(B681="","",IF(ISERROR(MATCH($E681,CL,0)),"Unknown",INDIRECT("'C'!$A$"&amp;MATCH($E681,CL,0)+1)))</f>
        <v/>
      </c>
      <c r="T681" s="264" t="str">
        <f ca="1">IF(B681="","",IF(ISERROR(MATCH($J681,SorP!$B$1:$B$6230,0)),"",INDIRECT("'SorP'!$A$"&amp;MATCH($J681,SorP!$B$1:$B$6230,0))))</f>
        <v/>
      </c>
      <c r="U681" s="299"/>
      <c r="V681" s="300" t="e">
        <f>IF(C681="",NA(),MATCH($B681&amp;$C681,'Smelter Look-up'!$J:$J,0))</f>
        <v>#N/A</v>
      </c>
      <c r="W681" s="301"/>
      <c r="X681" s="301">
        <f t="shared" ref="X681:X744" ca="1" si="35">IF(AND(C681="Smelter not listed",OR(LEN(D681)=0,LEN(E681)=0)),1,0)</f>
        <v>0</v>
      </c>
      <c r="Y681" s="301"/>
      <c r="Z681" s="301"/>
      <c r="AB681" s="303" t="str">
        <f t="shared" ref="AB681:AB744" si="36">B681&amp;C681</f>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4"/>
        <v/>
      </c>
      <c r="T682" s="264" t="str">
        <f ca="1">IF(B682="","",IF(ISERROR(MATCH($J682,SorP!$B$1:$B$6230,0)),"",INDIRECT("'SorP'!$A$"&amp;MATCH($J682,SorP!$B$1:$B$6230,0))))</f>
        <v/>
      </c>
      <c r="U682" s="299"/>
      <c r="V682" s="300" t="e">
        <f>IF(C682="",NA(),MATCH($B682&amp;$C682,'Smelter Look-up'!$J:$J,0))</f>
        <v>#N/A</v>
      </c>
      <c r="W682" s="301"/>
      <c r="X682" s="301">
        <f t="shared" ca="1" si="35"/>
        <v>0</v>
      </c>
      <c r="Y682" s="301"/>
      <c r="Z682" s="301"/>
      <c r="AB682" s="303" t="str">
        <f t="shared" si="36"/>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4"/>
        <v/>
      </c>
      <c r="T683" s="264" t="str">
        <f ca="1">IF(B683="","",IF(ISERROR(MATCH($J683,SorP!$B$1:$B$6230,0)),"",INDIRECT("'SorP'!$A$"&amp;MATCH($J683,SorP!$B$1:$B$6230,0))))</f>
        <v/>
      </c>
      <c r="U683" s="299"/>
      <c r="V683" s="300" t="e">
        <f>IF(C683="",NA(),MATCH($B683&amp;$C683,'Smelter Look-up'!$J:$J,0))</f>
        <v>#N/A</v>
      </c>
      <c r="W683" s="301"/>
      <c r="X683" s="301">
        <f t="shared" ca="1" si="35"/>
        <v>0</v>
      </c>
      <c r="Y683" s="301"/>
      <c r="Z683" s="301"/>
      <c r="AB683" s="303" t="str">
        <f t="shared" si="36"/>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4"/>
        <v/>
      </c>
      <c r="T684" s="264" t="str">
        <f ca="1">IF(B684="","",IF(ISERROR(MATCH($J684,SorP!$B$1:$B$6230,0)),"",INDIRECT("'SorP'!$A$"&amp;MATCH($J684,SorP!$B$1:$B$6230,0))))</f>
        <v/>
      </c>
      <c r="U684" s="299"/>
      <c r="V684" s="300" t="e">
        <f>IF(C684="",NA(),MATCH($B684&amp;$C684,'Smelter Look-up'!$J:$J,0))</f>
        <v>#N/A</v>
      </c>
      <c r="W684" s="301"/>
      <c r="X684" s="301">
        <f t="shared" ca="1" si="35"/>
        <v>0</v>
      </c>
      <c r="Y684" s="301"/>
      <c r="Z684" s="301"/>
      <c r="AB684" s="303" t="str">
        <f t="shared" si="36"/>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4"/>
        <v/>
      </c>
      <c r="T685" s="264" t="str">
        <f ca="1">IF(B685="","",IF(ISERROR(MATCH($J685,SorP!$B$1:$B$6230,0)),"",INDIRECT("'SorP'!$A$"&amp;MATCH($J685,SorP!$B$1:$B$6230,0))))</f>
        <v/>
      </c>
      <c r="U685" s="299"/>
      <c r="V685" s="300" t="e">
        <f>IF(C685="",NA(),MATCH($B685&amp;$C685,'Smelter Look-up'!$J:$J,0))</f>
        <v>#N/A</v>
      </c>
      <c r="W685" s="301"/>
      <c r="X685" s="301">
        <f t="shared" ca="1" si="35"/>
        <v>0</v>
      </c>
      <c r="Y685" s="301"/>
      <c r="Z685" s="301"/>
      <c r="AB685" s="303" t="str">
        <f t="shared" si="36"/>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4"/>
        <v/>
      </c>
      <c r="T686" s="264" t="str">
        <f ca="1">IF(B686="","",IF(ISERROR(MATCH($J686,SorP!$B$1:$B$6230,0)),"",INDIRECT("'SorP'!$A$"&amp;MATCH($J686,SorP!$B$1:$B$6230,0))))</f>
        <v/>
      </c>
      <c r="U686" s="299"/>
      <c r="V686" s="300" t="e">
        <f>IF(C686="",NA(),MATCH($B686&amp;$C686,'Smelter Look-up'!$J:$J,0))</f>
        <v>#N/A</v>
      </c>
      <c r="W686" s="301"/>
      <c r="X686" s="301">
        <f t="shared" ca="1" si="35"/>
        <v>0</v>
      </c>
      <c r="Y686" s="301"/>
      <c r="Z686" s="301"/>
      <c r="AB686" s="303" t="str">
        <f t="shared" si="36"/>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4"/>
        <v/>
      </c>
      <c r="T687" s="264" t="str">
        <f ca="1">IF(B687="","",IF(ISERROR(MATCH($J687,SorP!$B$1:$B$6230,0)),"",INDIRECT("'SorP'!$A$"&amp;MATCH($J687,SorP!$B$1:$B$6230,0))))</f>
        <v/>
      </c>
      <c r="U687" s="299"/>
      <c r="V687" s="300" t="e">
        <f>IF(C687="",NA(),MATCH($B687&amp;$C687,'Smelter Look-up'!$J:$J,0))</f>
        <v>#N/A</v>
      </c>
      <c r="W687" s="301"/>
      <c r="X687" s="301">
        <f t="shared" ca="1" si="35"/>
        <v>0</v>
      </c>
      <c r="Y687" s="301"/>
      <c r="Z687" s="301"/>
      <c r="AB687" s="303" t="str">
        <f t="shared" si="36"/>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4"/>
        <v/>
      </c>
      <c r="T688" s="264" t="str">
        <f ca="1">IF(B688="","",IF(ISERROR(MATCH($J688,SorP!$B$1:$B$6230,0)),"",INDIRECT("'SorP'!$A$"&amp;MATCH($J688,SorP!$B$1:$B$6230,0))))</f>
        <v/>
      </c>
      <c r="U688" s="299"/>
      <c r="V688" s="300" t="e">
        <f>IF(C688="",NA(),MATCH($B688&amp;$C688,'Smelter Look-up'!$J:$J,0))</f>
        <v>#N/A</v>
      </c>
      <c r="W688" s="301"/>
      <c r="X688" s="301">
        <f t="shared" ca="1" si="35"/>
        <v>0</v>
      </c>
      <c r="Y688" s="301"/>
      <c r="Z688" s="301"/>
      <c r="AB688" s="303" t="str">
        <f t="shared" si="36"/>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4"/>
        <v/>
      </c>
      <c r="T689" s="264" t="str">
        <f ca="1">IF(B689="","",IF(ISERROR(MATCH($J689,SorP!$B$1:$B$6230,0)),"",INDIRECT("'SorP'!$A$"&amp;MATCH($J689,SorP!$B$1:$B$6230,0))))</f>
        <v/>
      </c>
      <c r="U689" s="299"/>
      <c r="V689" s="300" t="e">
        <f>IF(C689="",NA(),MATCH($B689&amp;$C689,'Smelter Look-up'!$J:$J,0))</f>
        <v>#N/A</v>
      </c>
      <c r="W689" s="301"/>
      <c r="X689" s="301">
        <f t="shared" ca="1" si="35"/>
        <v>0</v>
      </c>
      <c r="Y689" s="301"/>
      <c r="Z689" s="301"/>
      <c r="AB689" s="303" t="str">
        <f t="shared" si="36"/>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4"/>
        <v/>
      </c>
      <c r="T690" s="264" t="str">
        <f ca="1">IF(B690="","",IF(ISERROR(MATCH($J690,SorP!$B$1:$B$6230,0)),"",INDIRECT("'SorP'!$A$"&amp;MATCH($J690,SorP!$B$1:$B$6230,0))))</f>
        <v/>
      </c>
      <c r="U690" s="299"/>
      <c r="V690" s="300" t="e">
        <f>IF(C690="",NA(),MATCH($B690&amp;$C690,'Smelter Look-up'!$J:$J,0))</f>
        <v>#N/A</v>
      </c>
      <c r="W690" s="301"/>
      <c r="X690" s="301">
        <f t="shared" ca="1" si="35"/>
        <v>0</v>
      </c>
      <c r="Y690" s="301"/>
      <c r="Z690" s="301"/>
      <c r="AB690" s="303" t="str">
        <f t="shared" si="36"/>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4"/>
        <v/>
      </c>
      <c r="T691" s="264" t="str">
        <f ca="1">IF(B691="","",IF(ISERROR(MATCH($J691,SorP!$B$1:$B$6230,0)),"",INDIRECT("'SorP'!$A$"&amp;MATCH($J691,SorP!$B$1:$B$6230,0))))</f>
        <v/>
      </c>
      <c r="U691" s="299"/>
      <c r="V691" s="300" t="e">
        <f>IF(C691="",NA(),MATCH($B691&amp;$C691,'Smelter Look-up'!$J:$J,0))</f>
        <v>#N/A</v>
      </c>
      <c r="W691" s="301"/>
      <c r="X691" s="301">
        <f t="shared" ca="1" si="35"/>
        <v>0</v>
      </c>
      <c r="Y691" s="301"/>
      <c r="Z691" s="301"/>
      <c r="AB691" s="303" t="str">
        <f t="shared" si="36"/>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4"/>
        <v/>
      </c>
      <c r="T692" s="264" t="str">
        <f ca="1">IF(B692="","",IF(ISERROR(MATCH($J692,SorP!$B$1:$B$6230,0)),"",INDIRECT("'SorP'!$A$"&amp;MATCH($J692,SorP!$B$1:$B$6230,0))))</f>
        <v/>
      </c>
      <c r="U692" s="299"/>
      <c r="V692" s="300" t="e">
        <f>IF(C692="",NA(),MATCH($B692&amp;$C692,'Smelter Look-up'!$J:$J,0))</f>
        <v>#N/A</v>
      </c>
      <c r="W692" s="301"/>
      <c r="X692" s="301">
        <f t="shared" ca="1" si="35"/>
        <v>0</v>
      </c>
      <c r="Y692" s="301"/>
      <c r="Z692" s="301"/>
      <c r="AB692" s="303" t="str">
        <f t="shared" si="36"/>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4"/>
        <v/>
      </c>
      <c r="T693" s="264" t="str">
        <f ca="1">IF(B693="","",IF(ISERROR(MATCH($J693,SorP!$B$1:$B$6230,0)),"",INDIRECT("'SorP'!$A$"&amp;MATCH($J693,SorP!$B$1:$B$6230,0))))</f>
        <v/>
      </c>
      <c r="U693" s="299"/>
      <c r="V693" s="300" t="e">
        <f>IF(C693="",NA(),MATCH($B693&amp;$C693,'Smelter Look-up'!$J:$J,0))</f>
        <v>#N/A</v>
      </c>
      <c r="W693" s="301"/>
      <c r="X693" s="301">
        <f t="shared" ca="1" si="35"/>
        <v>0</v>
      </c>
      <c r="Y693" s="301"/>
      <c r="Z693" s="301"/>
      <c r="AB693" s="303" t="str">
        <f t="shared" si="36"/>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4"/>
        <v/>
      </c>
      <c r="T694" s="264" t="str">
        <f ca="1">IF(B694="","",IF(ISERROR(MATCH($J694,SorP!$B$1:$B$6230,0)),"",INDIRECT("'SorP'!$A$"&amp;MATCH($J694,SorP!$B$1:$B$6230,0))))</f>
        <v/>
      </c>
      <c r="U694" s="299"/>
      <c r="V694" s="300" t="e">
        <f>IF(C694="",NA(),MATCH($B694&amp;$C694,'Smelter Look-up'!$J:$J,0))</f>
        <v>#N/A</v>
      </c>
      <c r="W694" s="301"/>
      <c r="X694" s="301">
        <f t="shared" ca="1" si="35"/>
        <v>0</v>
      </c>
      <c r="Y694" s="301"/>
      <c r="Z694" s="301"/>
      <c r="AB694" s="303" t="str">
        <f t="shared" si="36"/>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4"/>
        <v/>
      </c>
      <c r="T695" s="264" t="str">
        <f ca="1">IF(B695="","",IF(ISERROR(MATCH($J695,SorP!$B$1:$B$6230,0)),"",INDIRECT("'SorP'!$A$"&amp;MATCH($J695,SorP!$B$1:$B$6230,0))))</f>
        <v/>
      </c>
      <c r="U695" s="299"/>
      <c r="V695" s="300" t="e">
        <f>IF(C695="",NA(),MATCH($B695&amp;$C695,'Smelter Look-up'!$J:$J,0))</f>
        <v>#N/A</v>
      </c>
      <c r="W695" s="301"/>
      <c r="X695" s="301">
        <f t="shared" ca="1" si="35"/>
        <v>0</v>
      </c>
      <c r="Y695" s="301"/>
      <c r="Z695" s="301"/>
      <c r="AB695" s="303" t="str">
        <f t="shared" si="36"/>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4"/>
        <v/>
      </c>
      <c r="T696" s="264" t="str">
        <f ca="1">IF(B696="","",IF(ISERROR(MATCH($J696,SorP!$B$1:$B$6230,0)),"",INDIRECT("'SorP'!$A$"&amp;MATCH($J696,SorP!$B$1:$B$6230,0))))</f>
        <v/>
      </c>
      <c r="U696" s="299"/>
      <c r="V696" s="300" t="e">
        <f>IF(C696="",NA(),MATCH($B696&amp;$C696,'Smelter Look-up'!$J:$J,0))</f>
        <v>#N/A</v>
      </c>
      <c r="W696" s="301"/>
      <c r="X696" s="301">
        <f t="shared" ca="1" si="35"/>
        <v>0</v>
      </c>
      <c r="Y696" s="301"/>
      <c r="Z696" s="301"/>
      <c r="AB696" s="303" t="str">
        <f t="shared" si="36"/>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4"/>
        <v/>
      </c>
      <c r="T697" s="264" t="str">
        <f ca="1">IF(B697="","",IF(ISERROR(MATCH($J697,SorP!$B$1:$B$6230,0)),"",INDIRECT("'SorP'!$A$"&amp;MATCH($J697,SorP!$B$1:$B$6230,0))))</f>
        <v/>
      </c>
      <c r="U697" s="299"/>
      <c r="V697" s="300" t="e">
        <f>IF(C697="",NA(),MATCH($B697&amp;$C697,'Smelter Look-up'!$J:$J,0))</f>
        <v>#N/A</v>
      </c>
      <c r="W697" s="301"/>
      <c r="X697" s="301">
        <f t="shared" ca="1" si="35"/>
        <v>0</v>
      </c>
      <c r="Y697" s="301"/>
      <c r="Z697" s="301"/>
      <c r="AB697" s="303" t="str">
        <f t="shared" si="36"/>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4"/>
        <v/>
      </c>
      <c r="T698" s="264" t="str">
        <f ca="1">IF(B698="","",IF(ISERROR(MATCH($J698,SorP!$B$1:$B$6230,0)),"",INDIRECT("'SorP'!$A$"&amp;MATCH($J698,SorP!$B$1:$B$6230,0))))</f>
        <v/>
      </c>
      <c r="U698" s="299"/>
      <c r="V698" s="300" t="e">
        <f>IF(C698="",NA(),MATCH($B698&amp;$C698,'Smelter Look-up'!$J:$J,0))</f>
        <v>#N/A</v>
      </c>
      <c r="W698" s="301"/>
      <c r="X698" s="301">
        <f t="shared" ca="1" si="35"/>
        <v>0</v>
      </c>
      <c r="Y698" s="301"/>
      <c r="Z698" s="301"/>
      <c r="AB698" s="303" t="str">
        <f t="shared" si="36"/>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4"/>
        <v/>
      </c>
      <c r="T699" s="264" t="str">
        <f ca="1">IF(B699="","",IF(ISERROR(MATCH($J699,SorP!$B$1:$B$6230,0)),"",INDIRECT("'SorP'!$A$"&amp;MATCH($J699,SorP!$B$1:$B$6230,0))))</f>
        <v/>
      </c>
      <c r="U699" s="299"/>
      <c r="V699" s="300" t="e">
        <f>IF(C699="",NA(),MATCH($B699&amp;$C699,'Smelter Look-up'!$J:$J,0))</f>
        <v>#N/A</v>
      </c>
      <c r="W699" s="301"/>
      <c r="X699" s="301">
        <f t="shared" ca="1" si="35"/>
        <v>0</v>
      </c>
      <c r="Y699" s="301"/>
      <c r="Z699" s="301"/>
      <c r="AB699" s="303" t="str">
        <f t="shared" si="36"/>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4"/>
        <v/>
      </c>
      <c r="T700" s="264" t="str">
        <f ca="1">IF(B700="","",IF(ISERROR(MATCH($J700,SorP!$B$1:$B$6230,0)),"",INDIRECT("'SorP'!$A$"&amp;MATCH($J700,SorP!$B$1:$B$6230,0))))</f>
        <v/>
      </c>
      <c r="U700" s="299"/>
      <c r="V700" s="300" t="e">
        <f>IF(C700="",NA(),MATCH($B700&amp;$C700,'Smelter Look-up'!$J:$J,0))</f>
        <v>#N/A</v>
      </c>
      <c r="W700" s="301"/>
      <c r="X700" s="301">
        <f t="shared" ca="1" si="35"/>
        <v>0</v>
      </c>
      <c r="Y700" s="301"/>
      <c r="Z700" s="301"/>
      <c r="AB700" s="303" t="str">
        <f t="shared" si="36"/>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4"/>
        <v/>
      </c>
      <c r="T701" s="264" t="str">
        <f ca="1">IF(B701="","",IF(ISERROR(MATCH($J701,SorP!$B$1:$B$6230,0)),"",INDIRECT("'SorP'!$A$"&amp;MATCH($J701,SorP!$B$1:$B$6230,0))))</f>
        <v/>
      </c>
      <c r="U701" s="299"/>
      <c r="V701" s="300" t="e">
        <f>IF(C701="",NA(),MATCH($B701&amp;$C701,'Smelter Look-up'!$J:$J,0))</f>
        <v>#N/A</v>
      </c>
      <c r="W701" s="301"/>
      <c r="X701" s="301">
        <f t="shared" ca="1" si="35"/>
        <v>0</v>
      </c>
      <c r="Y701" s="301"/>
      <c r="Z701" s="301"/>
      <c r="AB701" s="303" t="str">
        <f t="shared" si="36"/>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4"/>
        <v/>
      </c>
      <c r="T702" s="264" t="str">
        <f ca="1">IF(B702="","",IF(ISERROR(MATCH($J702,SorP!$B$1:$B$6230,0)),"",INDIRECT("'SorP'!$A$"&amp;MATCH($J702,SorP!$B$1:$B$6230,0))))</f>
        <v/>
      </c>
      <c r="U702" s="299"/>
      <c r="V702" s="300" t="e">
        <f>IF(C702="",NA(),MATCH($B702&amp;$C702,'Smelter Look-up'!$J:$J,0))</f>
        <v>#N/A</v>
      </c>
      <c r="W702" s="301"/>
      <c r="X702" s="301">
        <f t="shared" ca="1" si="35"/>
        <v>0</v>
      </c>
      <c r="Y702" s="301"/>
      <c r="Z702" s="301"/>
      <c r="AB702" s="303" t="str">
        <f t="shared" si="36"/>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4"/>
        <v/>
      </c>
      <c r="T703" s="264" t="str">
        <f ca="1">IF(B703="","",IF(ISERROR(MATCH($J703,SorP!$B$1:$B$6230,0)),"",INDIRECT("'SorP'!$A$"&amp;MATCH($J703,SorP!$B$1:$B$6230,0))))</f>
        <v/>
      </c>
      <c r="U703" s="299"/>
      <c r="V703" s="300" t="e">
        <f>IF(C703="",NA(),MATCH($B703&amp;$C703,'Smelter Look-up'!$J:$J,0))</f>
        <v>#N/A</v>
      </c>
      <c r="W703" s="301"/>
      <c r="X703" s="301">
        <f t="shared" ca="1" si="35"/>
        <v>0</v>
      </c>
      <c r="Y703" s="301"/>
      <c r="Z703" s="301"/>
      <c r="AB703" s="303" t="str">
        <f t="shared" si="36"/>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4"/>
        <v/>
      </c>
      <c r="T704" s="264" t="str">
        <f ca="1">IF(B704="","",IF(ISERROR(MATCH($J704,SorP!$B$1:$B$6230,0)),"",INDIRECT("'SorP'!$A$"&amp;MATCH($J704,SorP!$B$1:$B$6230,0))))</f>
        <v/>
      </c>
      <c r="U704" s="299"/>
      <c r="V704" s="300" t="e">
        <f>IF(C704="",NA(),MATCH($B704&amp;$C704,'Smelter Look-up'!$J:$J,0))</f>
        <v>#N/A</v>
      </c>
      <c r="W704" s="301"/>
      <c r="X704" s="301">
        <f t="shared" ca="1" si="35"/>
        <v>0</v>
      </c>
      <c r="Y704" s="301"/>
      <c r="Z704" s="301"/>
      <c r="AB704" s="303" t="str">
        <f t="shared" si="36"/>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4"/>
        <v/>
      </c>
      <c r="T705" s="264" t="str">
        <f ca="1">IF(B705="","",IF(ISERROR(MATCH($J705,SorP!$B$1:$B$6230,0)),"",INDIRECT("'SorP'!$A$"&amp;MATCH($J705,SorP!$B$1:$B$6230,0))))</f>
        <v/>
      </c>
      <c r="U705" s="299"/>
      <c r="V705" s="300" t="e">
        <f>IF(C705="",NA(),MATCH($B705&amp;$C705,'Smelter Look-up'!$J:$J,0))</f>
        <v>#N/A</v>
      </c>
      <c r="W705" s="301"/>
      <c r="X705" s="301">
        <f t="shared" ca="1" si="35"/>
        <v>0</v>
      </c>
      <c r="Y705" s="301"/>
      <c r="Z705" s="301"/>
      <c r="AB705" s="303" t="str">
        <f t="shared" si="36"/>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4"/>
        <v/>
      </c>
      <c r="T706" s="264" t="str">
        <f ca="1">IF(B706="","",IF(ISERROR(MATCH($J706,SorP!$B$1:$B$6230,0)),"",INDIRECT("'SorP'!$A$"&amp;MATCH($J706,SorP!$B$1:$B$6230,0))))</f>
        <v/>
      </c>
      <c r="U706" s="299"/>
      <c r="V706" s="300" t="e">
        <f>IF(C706="",NA(),MATCH($B706&amp;$C706,'Smelter Look-up'!$J:$J,0))</f>
        <v>#N/A</v>
      </c>
      <c r="W706" s="301"/>
      <c r="X706" s="301">
        <f t="shared" ca="1" si="35"/>
        <v>0</v>
      </c>
      <c r="Y706" s="301"/>
      <c r="Z706" s="301"/>
      <c r="AB706" s="303" t="str">
        <f t="shared" si="36"/>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4"/>
        <v/>
      </c>
      <c r="T707" s="264" t="str">
        <f ca="1">IF(B707="","",IF(ISERROR(MATCH($J707,SorP!$B$1:$B$6230,0)),"",INDIRECT("'SorP'!$A$"&amp;MATCH($J707,SorP!$B$1:$B$6230,0))))</f>
        <v/>
      </c>
      <c r="U707" s="299"/>
      <c r="V707" s="300" t="e">
        <f>IF(C707="",NA(),MATCH($B707&amp;$C707,'Smelter Look-up'!$J:$J,0))</f>
        <v>#N/A</v>
      </c>
      <c r="W707" s="301"/>
      <c r="X707" s="301">
        <f t="shared" ca="1" si="35"/>
        <v>0</v>
      </c>
      <c r="Y707" s="301"/>
      <c r="Z707" s="301"/>
      <c r="AB707" s="303" t="str">
        <f t="shared" si="36"/>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4"/>
        <v/>
      </c>
      <c r="T708" s="264" t="str">
        <f ca="1">IF(B708="","",IF(ISERROR(MATCH($J708,SorP!$B$1:$B$6230,0)),"",INDIRECT("'SorP'!$A$"&amp;MATCH($J708,SorP!$B$1:$B$6230,0))))</f>
        <v/>
      </c>
      <c r="U708" s="299"/>
      <c r="V708" s="300" t="e">
        <f>IF(C708="",NA(),MATCH($B708&amp;$C708,'Smelter Look-up'!$J:$J,0))</f>
        <v>#N/A</v>
      </c>
      <c r="W708" s="301"/>
      <c r="X708" s="301">
        <f t="shared" ca="1" si="35"/>
        <v>0</v>
      </c>
      <c r="Y708" s="301"/>
      <c r="Z708" s="301"/>
      <c r="AB708" s="303" t="str">
        <f t="shared" si="36"/>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4"/>
        <v/>
      </c>
      <c r="T709" s="264" t="str">
        <f ca="1">IF(B709="","",IF(ISERROR(MATCH($J709,SorP!$B$1:$B$6230,0)),"",INDIRECT("'SorP'!$A$"&amp;MATCH($J709,SorP!$B$1:$B$6230,0))))</f>
        <v/>
      </c>
      <c r="U709" s="299"/>
      <c r="V709" s="300" t="e">
        <f>IF(C709="",NA(),MATCH($B709&amp;$C709,'Smelter Look-up'!$J:$J,0))</f>
        <v>#N/A</v>
      </c>
      <c r="W709" s="301"/>
      <c r="X709" s="301">
        <f t="shared" ca="1" si="35"/>
        <v>0</v>
      </c>
      <c r="Y709" s="301"/>
      <c r="Z709" s="301"/>
      <c r="AB709" s="303" t="str">
        <f t="shared" si="36"/>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ca="1" si="34"/>
        <v/>
      </c>
      <c r="T710" s="264" t="str">
        <f ca="1">IF(B710="","",IF(ISERROR(MATCH($J710,SorP!$B$1:$B$6230,0)),"",INDIRECT("'SorP'!$A$"&amp;MATCH($J710,SorP!$B$1:$B$6230,0))))</f>
        <v/>
      </c>
      <c r="U710" s="299"/>
      <c r="V710" s="300" t="e">
        <f>IF(C710="",NA(),MATCH($B710&amp;$C710,'Smelter Look-up'!$J:$J,0))</f>
        <v>#N/A</v>
      </c>
      <c r="W710" s="301"/>
      <c r="X710" s="301">
        <f t="shared" ca="1" si="35"/>
        <v>0</v>
      </c>
      <c r="Y710" s="301"/>
      <c r="Z710" s="301"/>
      <c r="AB710" s="303" t="str">
        <f t="shared" si="36"/>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ref="S745:S808" ca="1" si="37">IF(B745="","",IF(ISERROR(MATCH($E745,CL,0)),"Unknown",INDIRECT("'C'!$A$"&amp;MATCH($E745,CL,0)+1)))</f>
        <v/>
      </c>
      <c r="T745" s="264" t="str">
        <f ca="1">IF(B745="","",IF(ISERROR(MATCH($J745,SorP!$B$1:$B$6230,0)),"",INDIRECT("'SorP'!$A$"&amp;MATCH($J745,SorP!$B$1:$B$6230,0))))</f>
        <v/>
      </c>
      <c r="U745" s="299"/>
      <c r="V745" s="300" t="e">
        <f>IF(C745="",NA(),MATCH($B745&amp;$C745,'Smelter Look-up'!$J:$J,0))</f>
        <v>#N/A</v>
      </c>
      <c r="W745" s="301"/>
      <c r="X745" s="301">
        <f t="shared" ref="X745:X808" ca="1" si="38">IF(AND(C745="Smelter not listed",OR(LEN(D745)=0,LEN(E745)=0)),1,0)</f>
        <v>0</v>
      </c>
      <c r="Y745" s="301"/>
      <c r="Z745" s="301"/>
      <c r="AB745" s="303" t="str">
        <f t="shared" ref="AB745:AB808" si="39">B745&amp;C745</f>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7"/>
        <v/>
      </c>
      <c r="T746" s="264" t="str">
        <f ca="1">IF(B746="","",IF(ISERROR(MATCH($J746,SorP!$B$1:$B$6230,0)),"",INDIRECT("'SorP'!$A$"&amp;MATCH($J746,SorP!$B$1:$B$6230,0))))</f>
        <v/>
      </c>
      <c r="U746" s="299"/>
      <c r="V746" s="300" t="e">
        <f>IF(C746="",NA(),MATCH($B746&amp;$C746,'Smelter Look-up'!$J:$J,0))</f>
        <v>#N/A</v>
      </c>
      <c r="W746" s="301"/>
      <c r="X746" s="301">
        <f t="shared" ca="1" si="38"/>
        <v>0</v>
      </c>
      <c r="Y746" s="301"/>
      <c r="Z746" s="301"/>
      <c r="AB746" s="303" t="str">
        <f t="shared" si="39"/>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7"/>
        <v/>
      </c>
      <c r="T747" s="264" t="str">
        <f ca="1">IF(B747="","",IF(ISERROR(MATCH($J747,SorP!$B$1:$B$6230,0)),"",INDIRECT("'SorP'!$A$"&amp;MATCH($J747,SorP!$B$1:$B$6230,0))))</f>
        <v/>
      </c>
      <c r="U747" s="299"/>
      <c r="V747" s="300" t="e">
        <f>IF(C747="",NA(),MATCH($B747&amp;$C747,'Smelter Look-up'!$J:$J,0))</f>
        <v>#N/A</v>
      </c>
      <c r="W747" s="301"/>
      <c r="X747" s="301">
        <f t="shared" ca="1" si="38"/>
        <v>0</v>
      </c>
      <c r="Y747" s="301"/>
      <c r="Z747" s="301"/>
      <c r="AB747" s="303" t="str">
        <f t="shared" si="39"/>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7"/>
        <v/>
      </c>
      <c r="T748" s="264" t="str">
        <f ca="1">IF(B748="","",IF(ISERROR(MATCH($J748,SorP!$B$1:$B$6230,0)),"",INDIRECT("'SorP'!$A$"&amp;MATCH($J748,SorP!$B$1:$B$6230,0))))</f>
        <v/>
      </c>
      <c r="U748" s="299"/>
      <c r="V748" s="300" t="e">
        <f>IF(C748="",NA(),MATCH($B748&amp;$C748,'Smelter Look-up'!$J:$J,0))</f>
        <v>#N/A</v>
      </c>
      <c r="W748" s="301"/>
      <c r="X748" s="301">
        <f t="shared" ca="1" si="38"/>
        <v>0</v>
      </c>
      <c r="Y748" s="301"/>
      <c r="Z748" s="301"/>
      <c r="AB748" s="303" t="str">
        <f t="shared" si="39"/>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7"/>
        <v/>
      </c>
      <c r="T749" s="264" t="str">
        <f ca="1">IF(B749="","",IF(ISERROR(MATCH($J749,SorP!$B$1:$B$6230,0)),"",INDIRECT("'SorP'!$A$"&amp;MATCH($J749,SorP!$B$1:$B$6230,0))))</f>
        <v/>
      </c>
      <c r="U749" s="299"/>
      <c r="V749" s="300" t="e">
        <f>IF(C749="",NA(),MATCH($B749&amp;$C749,'Smelter Look-up'!$J:$J,0))</f>
        <v>#N/A</v>
      </c>
      <c r="W749" s="301"/>
      <c r="X749" s="301">
        <f t="shared" ca="1" si="38"/>
        <v>0</v>
      </c>
      <c r="Y749" s="301"/>
      <c r="Z749" s="301"/>
      <c r="AB749" s="303" t="str">
        <f t="shared" si="39"/>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7"/>
        <v/>
      </c>
      <c r="T750" s="264" t="str">
        <f ca="1">IF(B750="","",IF(ISERROR(MATCH($J750,SorP!$B$1:$B$6230,0)),"",INDIRECT("'SorP'!$A$"&amp;MATCH($J750,SorP!$B$1:$B$6230,0))))</f>
        <v/>
      </c>
      <c r="U750" s="299"/>
      <c r="V750" s="300" t="e">
        <f>IF(C750="",NA(),MATCH($B750&amp;$C750,'Smelter Look-up'!$J:$J,0))</f>
        <v>#N/A</v>
      </c>
      <c r="W750" s="301"/>
      <c r="X750" s="301">
        <f t="shared" ca="1" si="38"/>
        <v>0</v>
      </c>
      <c r="Y750" s="301"/>
      <c r="Z750" s="301"/>
      <c r="AB750" s="303" t="str">
        <f t="shared" si="39"/>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7"/>
        <v/>
      </c>
      <c r="T751" s="264" t="str">
        <f ca="1">IF(B751="","",IF(ISERROR(MATCH($J751,SorP!$B$1:$B$6230,0)),"",INDIRECT("'SorP'!$A$"&amp;MATCH($J751,SorP!$B$1:$B$6230,0))))</f>
        <v/>
      </c>
      <c r="U751" s="299"/>
      <c r="V751" s="300" t="e">
        <f>IF(C751="",NA(),MATCH($B751&amp;$C751,'Smelter Look-up'!$J:$J,0))</f>
        <v>#N/A</v>
      </c>
      <c r="W751" s="301"/>
      <c r="X751" s="301">
        <f t="shared" ca="1" si="38"/>
        <v>0</v>
      </c>
      <c r="Y751" s="301"/>
      <c r="Z751" s="301"/>
      <c r="AB751" s="303" t="str">
        <f t="shared" si="39"/>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7"/>
        <v/>
      </c>
      <c r="T752" s="264" t="str">
        <f ca="1">IF(B752="","",IF(ISERROR(MATCH($J752,SorP!$B$1:$B$6230,0)),"",INDIRECT("'SorP'!$A$"&amp;MATCH($J752,SorP!$B$1:$B$6230,0))))</f>
        <v/>
      </c>
      <c r="U752" s="299"/>
      <c r="V752" s="300" t="e">
        <f>IF(C752="",NA(),MATCH($B752&amp;$C752,'Smelter Look-up'!$J:$J,0))</f>
        <v>#N/A</v>
      </c>
      <c r="W752" s="301"/>
      <c r="X752" s="301">
        <f t="shared" ca="1" si="38"/>
        <v>0</v>
      </c>
      <c r="Y752" s="301"/>
      <c r="Z752" s="301"/>
      <c r="AB752" s="303" t="str">
        <f t="shared" si="39"/>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7"/>
        <v/>
      </c>
      <c r="T753" s="264" t="str">
        <f ca="1">IF(B753="","",IF(ISERROR(MATCH($J753,SorP!$B$1:$B$6230,0)),"",INDIRECT("'SorP'!$A$"&amp;MATCH($J753,SorP!$B$1:$B$6230,0))))</f>
        <v/>
      </c>
      <c r="U753" s="299"/>
      <c r="V753" s="300" t="e">
        <f>IF(C753="",NA(),MATCH($B753&amp;$C753,'Smelter Look-up'!$J:$J,0))</f>
        <v>#N/A</v>
      </c>
      <c r="W753" s="301"/>
      <c r="X753" s="301">
        <f t="shared" ca="1" si="38"/>
        <v>0</v>
      </c>
      <c r="Y753" s="301"/>
      <c r="Z753" s="301"/>
      <c r="AB753" s="303" t="str">
        <f t="shared" si="39"/>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7"/>
        <v/>
      </c>
      <c r="T754" s="264" t="str">
        <f ca="1">IF(B754="","",IF(ISERROR(MATCH($J754,SorP!$B$1:$B$6230,0)),"",INDIRECT("'SorP'!$A$"&amp;MATCH($J754,SorP!$B$1:$B$6230,0))))</f>
        <v/>
      </c>
      <c r="U754" s="299"/>
      <c r="V754" s="300" t="e">
        <f>IF(C754="",NA(),MATCH($B754&amp;$C754,'Smelter Look-up'!$J:$J,0))</f>
        <v>#N/A</v>
      </c>
      <c r="W754" s="301"/>
      <c r="X754" s="301">
        <f t="shared" ca="1" si="38"/>
        <v>0</v>
      </c>
      <c r="Y754" s="301"/>
      <c r="Z754" s="301"/>
      <c r="AB754" s="303" t="str">
        <f t="shared" si="39"/>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7"/>
        <v/>
      </c>
      <c r="T755" s="264" t="str">
        <f ca="1">IF(B755="","",IF(ISERROR(MATCH($J755,SorP!$B$1:$B$6230,0)),"",INDIRECT("'SorP'!$A$"&amp;MATCH($J755,SorP!$B$1:$B$6230,0))))</f>
        <v/>
      </c>
      <c r="U755" s="299"/>
      <c r="V755" s="300" t="e">
        <f>IF(C755="",NA(),MATCH($B755&amp;$C755,'Smelter Look-up'!$J:$J,0))</f>
        <v>#N/A</v>
      </c>
      <c r="W755" s="301"/>
      <c r="X755" s="301">
        <f t="shared" ca="1" si="38"/>
        <v>0</v>
      </c>
      <c r="Y755" s="301"/>
      <c r="Z755" s="301"/>
      <c r="AB755" s="303" t="str">
        <f t="shared" si="39"/>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7"/>
        <v/>
      </c>
      <c r="T756" s="264" t="str">
        <f ca="1">IF(B756="","",IF(ISERROR(MATCH($J756,SorP!$B$1:$B$6230,0)),"",INDIRECT("'SorP'!$A$"&amp;MATCH($J756,SorP!$B$1:$B$6230,0))))</f>
        <v/>
      </c>
      <c r="U756" s="299"/>
      <c r="V756" s="300" t="e">
        <f>IF(C756="",NA(),MATCH($B756&amp;$C756,'Smelter Look-up'!$J:$J,0))</f>
        <v>#N/A</v>
      </c>
      <c r="W756" s="301"/>
      <c r="X756" s="301">
        <f t="shared" ca="1" si="38"/>
        <v>0</v>
      </c>
      <c r="Y756" s="301"/>
      <c r="Z756" s="301"/>
      <c r="AB756" s="303" t="str">
        <f t="shared" si="39"/>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7"/>
        <v/>
      </c>
      <c r="T757" s="264" t="str">
        <f ca="1">IF(B757="","",IF(ISERROR(MATCH($J757,SorP!$B$1:$B$6230,0)),"",INDIRECT("'SorP'!$A$"&amp;MATCH($J757,SorP!$B$1:$B$6230,0))))</f>
        <v/>
      </c>
      <c r="U757" s="299"/>
      <c r="V757" s="300" t="e">
        <f>IF(C757="",NA(),MATCH($B757&amp;$C757,'Smelter Look-up'!$J:$J,0))</f>
        <v>#N/A</v>
      </c>
      <c r="W757" s="301"/>
      <c r="X757" s="301">
        <f t="shared" ca="1" si="38"/>
        <v>0</v>
      </c>
      <c r="Y757" s="301"/>
      <c r="Z757" s="301"/>
      <c r="AB757" s="303" t="str">
        <f t="shared" si="39"/>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7"/>
        <v/>
      </c>
      <c r="T758" s="264" t="str">
        <f ca="1">IF(B758="","",IF(ISERROR(MATCH($J758,SorP!$B$1:$B$6230,0)),"",INDIRECT("'SorP'!$A$"&amp;MATCH($J758,SorP!$B$1:$B$6230,0))))</f>
        <v/>
      </c>
      <c r="U758" s="299"/>
      <c r="V758" s="300" t="e">
        <f>IF(C758="",NA(),MATCH($B758&amp;$C758,'Smelter Look-up'!$J:$J,0))</f>
        <v>#N/A</v>
      </c>
      <c r="W758" s="301"/>
      <c r="X758" s="301">
        <f t="shared" ca="1" si="38"/>
        <v>0</v>
      </c>
      <c r="Y758" s="301"/>
      <c r="Z758" s="301"/>
      <c r="AB758" s="303" t="str">
        <f t="shared" si="39"/>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7"/>
        <v/>
      </c>
      <c r="T759" s="264" t="str">
        <f ca="1">IF(B759="","",IF(ISERROR(MATCH($J759,SorP!$B$1:$B$6230,0)),"",INDIRECT("'SorP'!$A$"&amp;MATCH($J759,SorP!$B$1:$B$6230,0))))</f>
        <v/>
      </c>
      <c r="U759" s="299"/>
      <c r="V759" s="300" t="e">
        <f>IF(C759="",NA(),MATCH($B759&amp;$C759,'Smelter Look-up'!$J:$J,0))</f>
        <v>#N/A</v>
      </c>
      <c r="W759" s="301"/>
      <c r="X759" s="301">
        <f t="shared" ca="1" si="38"/>
        <v>0</v>
      </c>
      <c r="Y759" s="301"/>
      <c r="Z759" s="301"/>
      <c r="AB759" s="303" t="str">
        <f t="shared" si="39"/>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7"/>
        <v/>
      </c>
      <c r="T760" s="264" t="str">
        <f ca="1">IF(B760="","",IF(ISERROR(MATCH($J760,SorP!$B$1:$B$6230,0)),"",INDIRECT("'SorP'!$A$"&amp;MATCH($J760,SorP!$B$1:$B$6230,0))))</f>
        <v/>
      </c>
      <c r="U760" s="299"/>
      <c r="V760" s="300" t="e">
        <f>IF(C760="",NA(),MATCH($B760&amp;$C760,'Smelter Look-up'!$J:$J,0))</f>
        <v>#N/A</v>
      </c>
      <c r="W760" s="301"/>
      <c r="X760" s="301">
        <f t="shared" ca="1" si="38"/>
        <v>0</v>
      </c>
      <c r="Y760" s="301"/>
      <c r="Z760" s="301"/>
      <c r="AB760" s="303" t="str">
        <f t="shared" si="39"/>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7"/>
        <v/>
      </c>
      <c r="T761" s="264" t="str">
        <f ca="1">IF(B761="","",IF(ISERROR(MATCH($J761,SorP!$B$1:$B$6230,0)),"",INDIRECT("'SorP'!$A$"&amp;MATCH($J761,SorP!$B$1:$B$6230,0))))</f>
        <v/>
      </c>
      <c r="U761" s="299"/>
      <c r="V761" s="300" t="e">
        <f>IF(C761="",NA(),MATCH($B761&amp;$C761,'Smelter Look-up'!$J:$J,0))</f>
        <v>#N/A</v>
      </c>
      <c r="W761" s="301"/>
      <c r="X761" s="301">
        <f t="shared" ca="1" si="38"/>
        <v>0</v>
      </c>
      <c r="Y761" s="301"/>
      <c r="Z761" s="301"/>
      <c r="AB761" s="303" t="str">
        <f t="shared" si="39"/>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7"/>
        <v/>
      </c>
      <c r="T762" s="264" t="str">
        <f ca="1">IF(B762="","",IF(ISERROR(MATCH($J762,SorP!$B$1:$B$6230,0)),"",INDIRECT("'SorP'!$A$"&amp;MATCH($J762,SorP!$B$1:$B$6230,0))))</f>
        <v/>
      </c>
      <c r="U762" s="299"/>
      <c r="V762" s="300" t="e">
        <f>IF(C762="",NA(),MATCH($B762&amp;$C762,'Smelter Look-up'!$J:$J,0))</f>
        <v>#N/A</v>
      </c>
      <c r="W762" s="301"/>
      <c r="X762" s="301">
        <f t="shared" ca="1" si="38"/>
        <v>0</v>
      </c>
      <c r="Y762" s="301"/>
      <c r="Z762" s="301"/>
      <c r="AB762" s="303" t="str">
        <f t="shared" si="39"/>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7"/>
        <v/>
      </c>
      <c r="T763" s="264" t="str">
        <f ca="1">IF(B763="","",IF(ISERROR(MATCH($J763,SorP!$B$1:$B$6230,0)),"",INDIRECT("'SorP'!$A$"&amp;MATCH($J763,SorP!$B$1:$B$6230,0))))</f>
        <v/>
      </c>
      <c r="U763" s="299"/>
      <c r="V763" s="300" t="e">
        <f>IF(C763="",NA(),MATCH($B763&amp;$C763,'Smelter Look-up'!$J:$J,0))</f>
        <v>#N/A</v>
      </c>
      <c r="W763" s="301"/>
      <c r="X763" s="301">
        <f t="shared" ca="1" si="38"/>
        <v>0</v>
      </c>
      <c r="Y763" s="301"/>
      <c r="Z763" s="301"/>
      <c r="AB763" s="303" t="str">
        <f t="shared" si="39"/>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7"/>
        <v/>
      </c>
      <c r="T764" s="264" t="str">
        <f ca="1">IF(B764="","",IF(ISERROR(MATCH($J764,SorP!$B$1:$B$6230,0)),"",INDIRECT("'SorP'!$A$"&amp;MATCH($J764,SorP!$B$1:$B$6230,0))))</f>
        <v/>
      </c>
      <c r="U764" s="299"/>
      <c r="V764" s="300" t="e">
        <f>IF(C764="",NA(),MATCH($B764&amp;$C764,'Smelter Look-up'!$J:$J,0))</f>
        <v>#N/A</v>
      </c>
      <c r="W764" s="301"/>
      <c r="X764" s="301">
        <f t="shared" ca="1" si="38"/>
        <v>0</v>
      </c>
      <c r="Y764" s="301"/>
      <c r="Z764" s="301"/>
      <c r="AB764" s="303" t="str">
        <f t="shared" si="39"/>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7"/>
        <v/>
      </c>
      <c r="T765" s="264" t="str">
        <f ca="1">IF(B765="","",IF(ISERROR(MATCH($J765,SorP!$B$1:$B$6230,0)),"",INDIRECT("'SorP'!$A$"&amp;MATCH($J765,SorP!$B$1:$B$6230,0))))</f>
        <v/>
      </c>
      <c r="U765" s="299"/>
      <c r="V765" s="300" t="e">
        <f>IF(C765="",NA(),MATCH($B765&amp;$C765,'Smelter Look-up'!$J:$J,0))</f>
        <v>#N/A</v>
      </c>
      <c r="W765" s="301"/>
      <c r="X765" s="301">
        <f t="shared" ca="1" si="38"/>
        <v>0</v>
      </c>
      <c r="Y765" s="301"/>
      <c r="Z765" s="301"/>
      <c r="AB765" s="303" t="str">
        <f t="shared" si="39"/>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7"/>
        <v/>
      </c>
      <c r="T766" s="264" t="str">
        <f ca="1">IF(B766="","",IF(ISERROR(MATCH($J766,SorP!$B$1:$B$6230,0)),"",INDIRECT("'SorP'!$A$"&amp;MATCH($J766,SorP!$B$1:$B$6230,0))))</f>
        <v/>
      </c>
      <c r="U766" s="299"/>
      <c r="V766" s="300" t="e">
        <f>IF(C766="",NA(),MATCH($B766&amp;$C766,'Smelter Look-up'!$J:$J,0))</f>
        <v>#N/A</v>
      </c>
      <c r="W766" s="301"/>
      <c r="X766" s="301">
        <f t="shared" ca="1" si="38"/>
        <v>0</v>
      </c>
      <c r="Y766" s="301"/>
      <c r="Z766" s="301"/>
      <c r="AB766" s="303" t="str">
        <f t="shared" si="39"/>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7"/>
        <v/>
      </c>
      <c r="T767" s="264" t="str">
        <f ca="1">IF(B767="","",IF(ISERROR(MATCH($J767,SorP!$B$1:$B$6230,0)),"",INDIRECT("'SorP'!$A$"&amp;MATCH($J767,SorP!$B$1:$B$6230,0))))</f>
        <v/>
      </c>
      <c r="U767" s="299"/>
      <c r="V767" s="300" t="e">
        <f>IF(C767="",NA(),MATCH($B767&amp;$C767,'Smelter Look-up'!$J:$J,0))</f>
        <v>#N/A</v>
      </c>
      <c r="W767" s="301"/>
      <c r="X767" s="301">
        <f t="shared" ca="1" si="38"/>
        <v>0</v>
      </c>
      <c r="Y767" s="301"/>
      <c r="Z767" s="301"/>
      <c r="AB767" s="303" t="str">
        <f t="shared" si="39"/>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7"/>
        <v/>
      </c>
      <c r="T768" s="264" t="str">
        <f ca="1">IF(B768="","",IF(ISERROR(MATCH($J768,SorP!$B$1:$B$6230,0)),"",INDIRECT("'SorP'!$A$"&amp;MATCH($J768,SorP!$B$1:$B$6230,0))))</f>
        <v/>
      </c>
      <c r="U768" s="299"/>
      <c r="V768" s="300" t="e">
        <f>IF(C768="",NA(),MATCH($B768&amp;$C768,'Smelter Look-up'!$J:$J,0))</f>
        <v>#N/A</v>
      </c>
      <c r="W768" s="301"/>
      <c r="X768" s="301">
        <f t="shared" ca="1" si="38"/>
        <v>0</v>
      </c>
      <c r="Y768" s="301"/>
      <c r="Z768" s="301"/>
      <c r="AB768" s="303" t="str">
        <f t="shared" si="39"/>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7"/>
        <v/>
      </c>
      <c r="T769" s="264" t="str">
        <f ca="1">IF(B769="","",IF(ISERROR(MATCH($J769,SorP!$B$1:$B$6230,0)),"",INDIRECT("'SorP'!$A$"&amp;MATCH($J769,SorP!$B$1:$B$6230,0))))</f>
        <v/>
      </c>
      <c r="U769" s="299"/>
      <c r="V769" s="300" t="e">
        <f>IF(C769="",NA(),MATCH($B769&amp;$C769,'Smelter Look-up'!$J:$J,0))</f>
        <v>#N/A</v>
      </c>
      <c r="W769" s="301"/>
      <c r="X769" s="301">
        <f t="shared" ca="1" si="38"/>
        <v>0</v>
      </c>
      <c r="Y769" s="301"/>
      <c r="Z769" s="301"/>
      <c r="AB769" s="303" t="str">
        <f t="shared" si="39"/>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7"/>
        <v/>
      </c>
      <c r="T770" s="264" t="str">
        <f ca="1">IF(B770="","",IF(ISERROR(MATCH($J770,SorP!$B$1:$B$6230,0)),"",INDIRECT("'SorP'!$A$"&amp;MATCH($J770,SorP!$B$1:$B$6230,0))))</f>
        <v/>
      </c>
      <c r="U770" s="299"/>
      <c r="V770" s="300" t="e">
        <f>IF(C770="",NA(),MATCH($B770&amp;$C770,'Smelter Look-up'!$J:$J,0))</f>
        <v>#N/A</v>
      </c>
      <c r="W770" s="301"/>
      <c r="X770" s="301">
        <f t="shared" ca="1" si="38"/>
        <v>0</v>
      </c>
      <c r="Y770" s="301"/>
      <c r="Z770" s="301"/>
      <c r="AB770" s="303" t="str">
        <f t="shared" si="39"/>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7"/>
        <v/>
      </c>
      <c r="T771" s="264" t="str">
        <f ca="1">IF(B771="","",IF(ISERROR(MATCH($J771,SorP!$B$1:$B$6230,0)),"",INDIRECT("'SorP'!$A$"&amp;MATCH($J771,SorP!$B$1:$B$6230,0))))</f>
        <v/>
      </c>
      <c r="U771" s="299"/>
      <c r="V771" s="300" t="e">
        <f>IF(C771="",NA(),MATCH($B771&amp;$C771,'Smelter Look-up'!$J:$J,0))</f>
        <v>#N/A</v>
      </c>
      <c r="W771" s="301"/>
      <c r="X771" s="301">
        <f t="shared" ca="1" si="38"/>
        <v>0</v>
      </c>
      <c r="Y771" s="301"/>
      <c r="Z771" s="301"/>
      <c r="AB771" s="303" t="str">
        <f t="shared" si="39"/>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7"/>
        <v/>
      </c>
      <c r="T772" s="264" t="str">
        <f ca="1">IF(B772="","",IF(ISERROR(MATCH($J772,SorP!$B$1:$B$6230,0)),"",INDIRECT("'SorP'!$A$"&amp;MATCH($J772,SorP!$B$1:$B$6230,0))))</f>
        <v/>
      </c>
      <c r="U772" s="299"/>
      <c r="V772" s="300" t="e">
        <f>IF(C772="",NA(),MATCH($B772&amp;$C772,'Smelter Look-up'!$J:$J,0))</f>
        <v>#N/A</v>
      </c>
      <c r="W772" s="301"/>
      <c r="X772" s="301">
        <f t="shared" ca="1" si="38"/>
        <v>0</v>
      </c>
      <c r="Y772" s="301"/>
      <c r="Z772" s="301"/>
      <c r="AB772" s="303" t="str">
        <f t="shared" si="39"/>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7"/>
        <v/>
      </c>
      <c r="T773" s="264" t="str">
        <f ca="1">IF(B773="","",IF(ISERROR(MATCH($J773,SorP!$B$1:$B$6230,0)),"",INDIRECT("'SorP'!$A$"&amp;MATCH($J773,SorP!$B$1:$B$6230,0))))</f>
        <v/>
      </c>
      <c r="U773" s="299"/>
      <c r="V773" s="300" t="e">
        <f>IF(C773="",NA(),MATCH($B773&amp;$C773,'Smelter Look-up'!$J:$J,0))</f>
        <v>#N/A</v>
      </c>
      <c r="W773" s="301"/>
      <c r="X773" s="301">
        <f t="shared" ca="1" si="38"/>
        <v>0</v>
      </c>
      <c r="Y773" s="301"/>
      <c r="Z773" s="301"/>
      <c r="AB773" s="303" t="str">
        <f t="shared" si="39"/>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ca="1" si="37"/>
        <v/>
      </c>
      <c r="T774" s="264" t="str">
        <f ca="1">IF(B774="","",IF(ISERROR(MATCH($J774,SorP!$B$1:$B$6230,0)),"",INDIRECT("'SorP'!$A$"&amp;MATCH($J774,SorP!$B$1:$B$6230,0))))</f>
        <v/>
      </c>
      <c r="U774" s="299"/>
      <c r="V774" s="300" t="e">
        <f>IF(C774="",NA(),MATCH($B774&amp;$C774,'Smelter Look-up'!$J:$J,0))</f>
        <v>#N/A</v>
      </c>
      <c r="W774" s="301"/>
      <c r="X774" s="301">
        <f t="shared" ca="1" si="38"/>
        <v>0</v>
      </c>
      <c r="Y774" s="301"/>
      <c r="Z774" s="301"/>
      <c r="AB774" s="303" t="str">
        <f t="shared" si="39"/>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ref="S809:S872" ca="1" si="40">IF(B809="","",IF(ISERROR(MATCH($E809,CL,0)),"Unknown",INDIRECT("'C'!$A$"&amp;MATCH($E809,CL,0)+1)))</f>
        <v/>
      </c>
      <c r="T809" s="264" t="str">
        <f ca="1">IF(B809="","",IF(ISERROR(MATCH($J809,SorP!$B$1:$B$6230,0)),"",INDIRECT("'SorP'!$A$"&amp;MATCH($J809,SorP!$B$1:$B$6230,0))))</f>
        <v/>
      </c>
      <c r="U809" s="299"/>
      <c r="V809" s="300" t="e">
        <f>IF(C809="",NA(),MATCH($B809&amp;$C809,'Smelter Look-up'!$J:$J,0))</f>
        <v>#N/A</v>
      </c>
      <c r="W809" s="301"/>
      <c r="X809" s="301">
        <f t="shared" ref="X809:X872" ca="1" si="41">IF(AND(C809="Smelter not listed",OR(LEN(D809)=0,LEN(E809)=0)),1,0)</f>
        <v>0</v>
      </c>
      <c r="Y809" s="301"/>
      <c r="Z809" s="301"/>
      <c r="AB809" s="303" t="str">
        <f t="shared" ref="AB809:AB872" si="42">B809&amp;C809</f>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40"/>
        <v/>
      </c>
      <c r="T810" s="264" t="str">
        <f ca="1">IF(B810="","",IF(ISERROR(MATCH($J810,SorP!$B$1:$B$6230,0)),"",INDIRECT("'SorP'!$A$"&amp;MATCH($J810,SorP!$B$1:$B$6230,0))))</f>
        <v/>
      </c>
      <c r="U810" s="299"/>
      <c r="V810" s="300" t="e">
        <f>IF(C810="",NA(),MATCH($B810&amp;$C810,'Smelter Look-up'!$J:$J,0))</f>
        <v>#N/A</v>
      </c>
      <c r="W810" s="301"/>
      <c r="X810" s="301">
        <f t="shared" ca="1" si="41"/>
        <v>0</v>
      </c>
      <c r="Y810" s="301"/>
      <c r="Z810" s="301"/>
      <c r="AB810" s="303" t="str">
        <f t="shared" si="42"/>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40"/>
        <v/>
      </c>
      <c r="T811" s="264" t="str">
        <f ca="1">IF(B811="","",IF(ISERROR(MATCH($J811,SorP!$B$1:$B$6230,0)),"",INDIRECT("'SorP'!$A$"&amp;MATCH($J811,SorP!$B$1:$B$6230,0))))</f>
        <v/>
      </c>
      <c r="U811" s="299"/>
      <c r="V811" s="300" t="e">
        <f>IF(C811="",NA(),MATCH($B811&amp;$C811,'Smelter Look-up'!$J:$J,0))</f>
        <v>#N/A</v>
      </c>
      <c r="W811" s="301"/>
      <c r="X811" s="301">
        <f t="shared" ca="1" si="41"/>
        <v>0</v>
      </c>
      <c r="Y811" s="301"/>
      <c r="Z811" s="301"/>
      <c r="AB811" s="303" t="str">
        <f t="shared" si="42"/>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40"/>
        <v/>
      </c>
      <c r="T812" s="264" t="str">
        <f ca="1">IF(B812="","",IF(ISERROR(MATCH($J812,SorP!$B$1:$B$6230,0)),"",INDIRECT("'SorP'!$A$"&amp;MATCH($J812,SorP!$B$1:$B$6230,0))))</f>
        <v/>
      </c>
      <c r="U812" s="299"/>
      <c r="V812" s="300" t="e">
        <f>IF(C812="",NA(),MATCH($B812&amp;$C812,'Smelter Look-up'!$J:$J,0))</f>
        <v>#N/A</v>
      </c>
      <c r="W812" s="301"/>
      <c r="X812" s="301">
        <f t="shared" ca="1" si="41"/>
        <v>0</v>
      </c>
      <c r="Y812" s="301"/>
      <c r="Z812" s="301"/>
      <c r="AB812" s="303" t="str">
        <f t="shared" si="42"/>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40"/>
        <v/>
      </c>
      <c r="T813" s="264" t="str">
        <f ca="1">IF(B813="","",IF(ISERROR(MATCH($J813,SorP!$B$1:$B$6230,0)),"",INDIRECT("'SorP'!$A$"&amp;MATCH($J813,SorP!$B$1:$B$6230,0))))</f>
        <v/>
      </c>
      <c r="U813" s="299"/>
      <c r="V813" s="300" t="e">
        <f>IF(C813="",NA(),MATCH($B813&amp;$C813,'Smelter Look-up'!$J:$J,0))</f>
        <v>#N/A</v>
      </c>
      <c r="W813" s="301"/>
      <c r="X813" s="301">
        <f t="shared" ca="1" si="41"/>
        <v>0</v>
      </c>
      <c r="Y813" s="301"/>
      <c r="Z813" s="301"/>
      <c r="AB813" s="303" t="str">
        <f t="shared" si="42"/>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40"/>
        <v/>
      </c>
      <c r="T814" s="264" t="str">
        <f ca="1">IF(B814="","",IF(ISERROR(MATCH($J814,SorP!$B$1:$B$6230,0)),"",INDIRECT("'SorP'!$A$"&amp;MATCH($J814,SorP!$B$1:$B$6230,0))))</f>
        <v/>
      </c>
      <c r="U814" s="299"/>
      <c r="V814" s="300" t="e">
        <f>IF(C814="",NA(),MATCH($B814&amp;$C814,'Smelter Look-up'!$J:$J,0))</f>
        <v>#N/A</v>
      </c>
      <c r="W814" s="301"/>
      <c r="X814" s="301">
        <f t="shared" ca="1" si="41"/>
        <v>0</v>
      </c>
      <c r="Y814" s="301"/>
      <c r="Z814" s="301"/>
      <c r="AB814" s="303" t="str">
        <f t="shared" si="42"/>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40"/>
        <v/>
      </c>
      <c r="T815" s="264" t="str">
        <f ca="1">IF(B815="","",IF(ISERROR(MATCH($J815,SorP!$B$1:$B$6230,0)),"",INDIRECT("'SorP'!$A$"&amp;MATCH($J815,SorP!$B$1:$B$6230,0))))</f>
        <v/>
      </c>
      <c r="U815" s="299"/>
      <c r="V815" s="300" t="e">
        <f>IF(C815="",NA(),MATCH($B815&amp;$C815,'Smelter Look-up'!$J:$J,0))</f>
        <v>#N/A</v>
      </c>
      <c r="W815" s="301"/>
      <c r="X815" s="301">
        <f t="shared" ca="1" si="41"/>
        <v>0</v>
      </c>
      <c r="Y815" s="301"/>
      <c r="Z815" s="301"/>
      <c r="AB815" s="303" t="str">
        <f t="shared" si="42"/>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40"/>
        <v/>
      </c>
      <c r="T816" s="264" t="str">
        <f ca="1">IF(B816="","",IF(ISERROR(MATCH($J816,SorP!$B$1:$B$6230,0)),"",INDIRECT("'SorP'!$A$"&amp;MATCH($J816,SorP!$B$1:$B$6230,0))))</f>
        <v/>
      </c>
      <c r="U816" s="299"/>
      <c r="V816" s="300" t="e">
        <f>IF(C816="",NA(),MATCH($B816&amp;$C816,'Smelter Look-up'!$J:$J,0))</f>
        <v>#N/A</v>
      </c>
      <c r="W816" s="301"/>
      <c r="X816" s="301">
        <f t="shared" ca="1" si="41"/>
        <v>0</v>
      </c>
      <c r="Y816" s="301"/>
      <c r="Z816" s="301"/>
      <c r="AB816" s="303" t="str">
        <f t="shared" si="42"/>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40"/>
        <v/>
      </c>
      <c r="T817" s="264" t="str">
        <f ca="1">IF(B817="","",IF(ISERROR(MATCH($J817,SorP!$B$1:$B$6230,0)),"",INDIRECT("'SorP'!$A$"&amp;MATCH($J817,SorP!$B$1:$B$6230,0))))</f>
        <v/>
      </c>
      <c r="U817" s="299"/>
      <c r="V817" s="300" t="e">
        <f>IF(C817="",NA(),MATCH($B817&amp;$C817,'Smelter Look-up'!$J:$J,0))</f>
        <v>#N/A</v>
      </c>
      <c r="W817" s="301"/>
      <c r="X817" s="301">
        <f t="shared" ca="1" si="41"/>
        <v>0</v>
      </c>
      <c r="Y817" s="301"/>
      <c r="Z817" s="301"/>
      <c r="AB817" s="303" t="str">
        <f t="shared" si="42"/>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40"/>
        <v/>
      </c>
      <c r="T818" s="264" t="str">
        <f ca="1">IF(B818="","",IF(ISERROR(MATCH($J818,SorP!$B$1:$B$6230,0)),"",INDIRECT("'SorP'!$A$"&amp;MATCH($J818,SorP!$B$1:$B$6230,0))))</f>
        <v/>
      </c>
      <c r="U818" s="299"/>
      <c r="V818" s="300" t="e">
        <f>IF(C818="",NA(),MATCH($B818&amp;$C818,'Smelter Look-up'!$J:$J,0))</f>
        <v>#N/A</v>
      </c>
      <c r="W818" s="301"/>
      <c r="X818" s="301">
        <f t="shared" ca="1" si="41"/>
        <v>0</v>
      </c>
      <c r="Y818" s="301"/>
      <c r="Z818" s="301"/>
      <c r="AB818" s="303" t="str">
        <f t="shared" si="42"/>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40"/>
        <v/>
      </c>
      <c r="T819" s="264" t="str">
        <f ca="1">IF(B819="","",IF(ISERROR(MATCH($J819,SorP!$B$1:$B$6230,0)),"",INDIRECT("'SorP'!$A$"&amp;MATCH($J819,SorP!$B$1:$B$6230,0))))</f>
        <v/>
      </c>
      <c r="U819" s="299"/>
      <c r="V819" s="300" t="e">
        <f>IF(C819="",NA(),MATCH($B819&amp;$C819,'Smelter Look-up'!$J:$J,0))</f>
        <v>#N/A</v>
      </c>
      <c r="W819" s="301"/>
      <c r="X819" s="301">
        <f t="shared" ca="1" si="41"/>
        <v>0</v>
      </c>
      <c r="Y819" s="301"/>
      <c r="Z819" s="301"/>
      <c r="AB819" s="303" t="str">
        <f t="shared" si="42"/>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40"/>
        <v/>
      </c>
      <c r="T820" s="264" t="str">
        <f ca="1">IF(B820="","",IF(ISERROR(MATCH($J820,SorP!$B$1:$B$6230,0)),"",INDIRECT("'SorP'!$A$"&amp;MATCH($J820,SorP!$B$1:$B$6230,0))))</f>
        <v/>
      </c>
      <c r="U820" s="299"/>
      <c r="V820" s="300" t="e">
        <f>IF(C820="",NA(),MATCH($B820&amp;$C820,'Smelter Look-up'!$J:$J,0))</f>
        <v>#N/A</v>
      </c>
      <c r="W820" s="301"/>
      <c r="X820" s="301">
        <f t="shared" ca="1" si="41"/>
        <v>0</v>
      </c>
      <c r="Y820" s="301"/>
      <c r="Z820" s="301"/>
      <c r="AB820" s="303" t="str">
        <f t="shared" si="42"/>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40"/>
        <v/>
      </c>
      <c r="T821" s="264" t="str">
        <f ca="1">IF(B821="","",IF(ISERROR(MATCH($J821,SorP!$B$1:$B$6230,0)),"",INDIRECT("'SorP'!$A$"&amp;MATCH($J821,SorP!$B$1:$B$6230,0))))</f>
        <v/>
      </c>
      <c r="U821" s="299"/>
      <c r="V821" s="300" t="e">
        <f>IF(C821="",NA(),MATCH($B821&amp;$C821,'Smelter Look-up'!$J:$J,0))</f>
        <v>#N/A</v>
      </c>
      <c r="W821" s="301"/>
      <c r="X821" s="301">
        <f t="shared" ca="1" si="41"/>
        <v>0</v>
      </c>
      <c r="Y821" s="301"/>
      <c r="Z821" s="301"/>
      <c r="AB821" s="303" t="str">
        <f t="shared" si="42"/>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40"/>
        <v/>
      </c>
      <c r="T822" s="264" t="str">
        <f ca="1">IF(B822="","",IF(ISERROR(MATCH($J822,SorP!$B$1:$B$6230,0)),"",INDIRECT("'SorP'!$A$"&amp;MATCH($J822,SorP!$B$1:$B$6230,0))))</f>
        <v/>
      </c>
      <c r="U822" s="299"/>
      <c r="V822" s="300" t="e">
        <f>IF(C822="",NA(),MATCH($B822&amp;$C822,'Smelter Look-up'!$J:$J,0))</f>
        <v>#N/A</v>
      </c>
      <c r="W822" s="301"/>
      <c r="X822" s="301">
        <f t="shared" ca="1" si="41"/>
        <v>0</v>
      </c>
      <c r="Y822" s="301"/>
      <c r="Z822" s="301"/>
      <c r="AB822" s="303" t="str">
        <f t="shared" si="42"/>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40"/>
        <v/>
      </c>
      <c r="T823" s="264" t="str">
        <f ca="1">IF(B823="","",IF(ISERROR(MATCH($J823,SorP!$B$1:$B$6230,0)),"",INDIRECT("'SorP'!$A$"&amp;MATCH($J823,SorP!$B$1:$B$6230,0))))</f>
        <v/>
      </c>
      <c r="U823" s="299"/>
      <c r="V823" s="300" t="e">
        <f>IF(C823="",NA(),MATCH($B823&amp;$C823,'Smelter Look-up'!$J:$J,0))</f>
        <v>#N/A</v>
      </c>
      <c r="W823" s="301"/>
      <c r="X823" s="301">
        <f t="shared" ca="1" si="41"/>
        <v>0</v>
      </c>
      <c r="Y823" s="301"/>
      <c r="Z823" s="301"/>
      <c r="AB823" s="303" t="str">
        <f t="shared" si="42"/>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40"/>
        <v/>
      </c>
      <c r="T824" s="264" t="str">
        <f ca="1">IF(B824="","",IF(ISERROR(MATCH($J824,SorP!$B$1:$B$6230,0)),"",INDIRECT("'SorP'!$A$"&amp;MATCH($J824,SorP!$B$1:$B$6230,0))))</f>
        <v/>
      </c>
      <c r="U824" s="299"/>
      <c r="V824" s="300" t="e">
        <f>IF(C824="",NA(),MATCH($B824&amp;$C824,'Smelter Look-up'!$J:$J,0))</f>
        <v>#N/A</v>
      </c>
      <c r="W824" s="301"/>
      <c r="X824" s="301">
        <f t="shared" ca="1" si="41"/>
        <v>0</v>
      </c>
      <c r="Y824" s="301"/>
      <c r="Z824" s="301"/>
      <c r="AB824" s="303" t="str">
        <f t="shared" si="42"/>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40"/>
        <v/>
      </c>
      <c r="T825" s="264" t="str">
        <f ca="1">IF(B825="","",IF(ISERROR(MATCH($J825,SorP!$B$1:$B$6230,0)),"",INDIRECT("'SorP'!$A$"&amp;MATCH($J825,SorP!$B$1:$B$6230,0))))</f>
        <v/>
      </c>
      <c r="U825" s="299"/>
      <c r="V825" s="300" t="e">
        <f>IF(C825="",NA(),MATCH($B825&amp;$C825,'Smelter Look-up'!$J:$J,0))</f>
        <v>#N/A</v>
      </c>
      <c r="W825" s="301"/>
      <c r="X825" s="301">
        <f t="shared" ca="1" si="41"/>
        <v>0</v>
      </c>
      <c r="Y825" s="301"/>
      <c r="Z825" s="301"/>
      <c r="AB825" s="303" t="str">
        <f t="shared" si="42"/>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40"/>
        <v/>
      </c>
      <c r="T826" s="264" t="str">
        <f ca="1">IF(B826="","",IF(ISERROR(MATCH($J826,SorP!$B$1:$B$6230,0)),"",INDIRECT("'SorP'!$A$"&amp;MATCH($J826,SorP!$B$1:$B$6230,0))))</f>
        <v/>
      </c>
      <c r="U826" s="299"/>
      <c r="V826" s="300" t="e">
        <f>IF(C826="",NA(),MATCH($B826&amp;$C826,'Smelter Look-up'!$J:$J,0))</f>
        <v>#N/A</v>
      </c>
      <c r="W826" s="301"/>
      <c r="X826" s="301">
        <f t="shared" ca="1" si="41"/>
        <v>0</v>
      </c>
      <c r="Y826" s="301"/>
      <c r="Z826" s="301"/>
      <c r="AB826" s="303" t="str">
        <f t="shared" si="42"/>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40"/>
        <v/>
      </c>
      <c r="T827" s="264" t="str">
        <f ca="1">IF(B827="","",IF(ISERROR(MATCH($J827,SorP!$B$1:$B$6230,0)),"",INDIRECT("'SorP'!$A$"&amp;MATCH($J827,SorP!$B$1:$B$6230,0))))</f>
        <v/>
      </c>
      <c r="U827" s="299"/>
      <c r="V827" s="300" t="e">
        <f>IF(C827="",NA(),MATCH($B827&amp;$C827,'Smelter Look-up'!$J:$J,0))</f>
        <v>#N/A</v>
      </c>
      <c r="W827" s="301"/>
      <c r="X827" s="301">
        <f t="shared" ca="1" si="41"/>
        <v>0</v>
      </c>
      <c r="Y827" s="301"/>
      <c r="Z827" s="301"/>
      <c r="AB827" s="303" t="str">
        <f t="shared" si="42"/>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40"/>
        <v/>
      </c>
      <c r="T828" s="264" t="str">
        <f ca="1">IF(B828="","",IF(ISERROR(MATCH($J828,SorP!$B$1:$B$6230,0)),"",INDIRECT("'SorP'!$A$"&amp;MATCH($J828,SorP!$B$1:$B$6230,0))))</f>
        <v/>
      </c>
      <c r="U828" s="299"/>
      <c r="V828" s="300" t="e">
        <f>IF(C828="",NA(),MATCH($B828&amp;$C828,'Smelter Look-up'!$J:$J,0))</f>
        <v>#N/A</v>
      </c>
      <c r="W828" s="301"/>
      <c r="X828" s="301">
        <f t="shared" ca="1" si="41"/>
        <v>0</v>
      </c>
      <c r="Y828" s="301"/>
      <c r="Z828" s="301"/>
      <c r="AB828" s="303" t="str">
        <f t="shared" si="42"/>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40"/>
        <v/>
      </c>
      <c r="T829" s="264" t="str">
        <f ca="1">IF(B829="","",IF(ISERROR(MATCH($J829,SorP!$B$1:$B$6230,0)),"",INDIRECT("'SorP'!$A$"&amp;MATCH($J829,SorP!$B$1:$B$6230,0))))</f>
        <v/>
      </c>
      <c r="U829" s="299"/>
      <c r="V829" s="300" t="e">
        <f>IF(C829="",NA(),MATCH($B829&amp;$C829,'Smelter Look-up'!$J:$J,0))</f>
        <v>#N/A</v>
      </c>
      <c r="W829" s="301"/>
      <c r="X829" s="301">
        <f t="shared" ca="1" si="41"/>
        <v>0</v>
      </c>
      <c r="Y829" s="301"/>
      <c r="Z829" s="301"/>
      <c r="AB829" s="303" t="str">
        <f t="shared" si="42"/>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40"/>
        <v/>
      </c>
      <c r="T830" s="264" t="str">
        <f ca="1">IF(B830="","",IF(ISERROR(MATCH($J830,SorP!$B$1:$B$6230,0)),"",INDIRECT("'SorP'!$A$"&amp;MATCH($J830,SorP!$B$1:$B$6230,0))))</f>
        <v/>
      </c>
      <c r="U830" s="299"/>
      <c r="V830" s="300" t="e">
        <f>IF(C830="",NA(),MATCH($B830&amp;$C830,'Smelter Look-up'!$J:$J,0))</f>
        <v>#N/A</v>
      </c>
      <c r="W830" s="301"/>
      <c r="X830" s="301">
        <f t="shared" ca="1" si="41"/>
        <v>0</v>
      </c>
      <c r="Y830" s="301"/>
      <c r="Z830" s="301"/>
      <c r="AB830" s="303" t="str">
        <f t="shared" si="42"/>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40"/>
        <v/>
      </c>
      <c r="T831" s="264" t="str">
        <f ca="1">IF(B831="","",IF(ISERROR(MATCH($J831,SorP!$B$1:$B$6230,0)),"",INDIRECT("'SorP'!$A$"&amp;MATCH($J831,SorP!$B$1:$B$6230,0))))</f>
        <v/>
      </c>
      <c r="U831" s="299"/>
      <c r="V831" s="300" t="e">
        <f>IF(C831="",NA(),MATCH($B831&amp;$C831,'Smelter Look-up'!$J:$J,0))</f>
        <v>#N/A</v>
      </c>
      <c r="W831" s="301"/>
      <c r="X831" s="301">
        <f t="shared" ca="1" si="41"/>
        <v>0</v>
      </c>
      <c r="Y831" s="301"/>
      <c r="Z831" s="301"/>
      <c r="AB831" s="303" t="str">
        <f t="shared" si="42"/>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40"/>
        <v/>
      </c>
      <c r="T832" s="264" t="str">
        <f ca="1">IF(B832="","",IF(ISERROR(MATCH($J832,SorP!$B$1:$B$6230,0)),"",INDIRECT("'SorP'!$A$"&amp;MATCH($J832,SorP!$B$1:$B$6230,0))))</f>
        <v/>
      </c>
      <c r="U832" s="299"/>
      <c r="V832" s="300" t="e">
        <f>IF(C832="",NA(),MATCH($B832&amp;$C832,'Smelter Look-up'!$J:$J,0))</f>
        <v>#N/A</v>
      </c>
      <c r="W832" s="301"/>
      <c r="X832" s="301">
        <f t="shared" ca="1" si="41"/>
        <v>0</v>
      </c>
      <c r="Y832" s="301"/>
      <c r="Z832" s="301"/>
      <c r="AB832" s="303" t="str">
        <f t="shared" si="42"/>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40"/>
        <v/>
      </c>
      <c r="T833" s="264" t="str">
        <f ca="1">IF(B833="","",IF(ISERROR(MATCH($J833,SorP!$B$1:$B$6230,0)),"",INDIRECT("'SorP'!$A$"&amp;MATCH($J833,SorP!$B$1:$B$6230,0))))</f>
        <v/>
      </c>
      <c r="U833" s="299"/>
      <c r="V833" s="300" t="e">
        <f>IF(C833="",NA(),MATCH($B833&amp;$C833,'Smelter Look-up'!$J:$J,0))</f>
        <v>#N/A</v>
      </c>
      <c r="W833" s="301"/>
      <c r="X833" s="301">
        <f t="shared" ca="1" si="41"/>
        <v>0</v>
      </c>
      <c r="Y833" s="301"/>
      <c r="Z833" s="301"/>
      <c r="AB833" s="303" t="str">
        <f t="shared" si="42"/>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40"/>
        <v/>
      </c>
      <c r="T834" s="264" t="str">
        <f ca="1">IF(B834="","",IF(ISERROR(MATCH($J834,SorP!$B$1:$B$6230,0)),"",INDIRECT("'SorP'!$A$"&amp;MATCH($J834,SorP!$B$1:$B$6230,0))))</f>
        <v/>
      </c>
      <c r="U834" s="299"/>
      <c r="V834" s="300" t="e">
        <f>IF(C834="",NA(),MATCH($B834&amp;$C834,'Smelter Look-up'!$J:$J,0))</f>
        <v>#N/A</v>
      </c>
      <c r="W834" s="301"/>
      <c r="X834" s="301">
        <f t="shared" ca="1" si="41"/>
        <v>0</v>
      </c>
      <c r="Y834" s="301"/>
      <c r="Z834" s="301"/>
      <c r="AB834" s="303" t="str">
        <f t="shared" si="42"/>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40"/>
        <v/>
      </c>
      <c r="T835" s="264" t="str">
        <f ca="1">IF(B835="","",IF(ISERROR(MATCH($J835,SorP!$B$1:$B$6230,0)),"",INDIRECT("'SorP'!$A$"&amp;MATCH($J835,SorP!$B$1:$B$6230,0))))</f>
        <v/>
      </c>
      <c r="U835" s="299"/>
      <c r="V835" s="300" t="e">
        <f>IF(C835="",NA(),MATCH($B835&amp;$C835,'Smelter Look-up'!$J:$J,0))</f>
        <v>#N/A</v>
      </c>
      <c r="W835" s="301"/>
      <c r="X835" s="301">
        <f t="shared" ca="1" si="41"/>
        <v>0</v>
      </c>
      <c r="Y835" s="301"/>
      <c r="Z835" s="301"/>
      <c r="AB835" s="303" t="str">
        <f t="shared" si="42"/>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40"/>
        <v/>
      </c>
      <c r="T836" s="264" t="str">
        <f ca="1">IF(B836="","",IF(ISERROR(MATCH($J836,SorP!$B$1:$B$6230,0)),"",INDIRECT("'SorP'!$A$"&amp;MATCH($J836,SorP!$B$1:$B$6230,0))))</f>
        <v/>
      </c>
      <c r="U836" s="299"/>
      <c r="V836" s="300" t="e">
        <f>IF(C836="",NA(),MATCH($B836&amp;$C836,'Smelter Look-up'!$J:$J,0))</f>
        <v>#N/A</v>
      </c>
      <c r="W836" s="301"/>
      <c r="X836" s="301">
        <f t="shared" ca="1" si="41"/>
        <v>0</v>
      </c>
      <c r="Y836" s="301"/>
      <c r="Z836" s="301"/>
      <c r="AB836" s="303" t="str">
        <f t="shared" si="42"/>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40"/>
        <v/>
      </c>
      <c r="T837" s="264" t="str">
        <f ca="1">IF(B837="","",IF(ISERROR(MATCH($J837,SorP!$B$1:$B$6230,0)),"",INDIRECT("'SorP'!$A$"&amp;MATCH($J837,SorP!$B$1:$B$6230,0))))</f>
        <v/>
      </c>
      <c r="U837" s="299"/>
      <c r="V837" s="300" t="e">
        <f>IF(C837="",NA(),MATCH($B837&amp;$C837,'Smelter Look-up'!$J:$J,0))</f>
        <v>#N/A</v>
      </c>
      <c r="W837" s="301"/>
      <c r="X837" s="301">
        <f t="shared" ca="1" si="41"/>
        <v>0</v>
      </c>
      <c r="Y837" s="301"/>
      <c r="Z837" s="301"/>
      <c r="AB837" s="303" t="str">
        <f t="shared" si="42"/>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ca="1" si="40"/>
        <v/>
      </c>
      <c r="T838" s="264" t="str">
        <f ca="1">IF(B838="","",IF(ISERROR(MATCH($J838,SorP!$B$1:$B$6230,0)),"",INDIRECT("'SorP'!$A$"&amp;MATCH($J838,SorP!$B$1:$B$6230,0))))</f>
        <v/>
      </c>
      <c r="U838" s="299"/>
      <c r="V838" s="300" t="e">
        <f>IF(C838="",NA(),MATCH($B838&amp;$C838,'Smelter Look-up'!$J:$J,0))</f>
        <v>#N/A</v>
      </c>
      <c r="W838" s="301"/>
      <c r="X838" s="301">
        <f t="shared" ca="1" si="41"/>
        <v>0</v>
      </c>
      <c r="Y838" s="301"/>
      <c r="Z838" s="301"/>
      <c r="AB838" s="303" t="str">
        <f t="shared" si="42"/>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ref="S873:S936" ca="1" si="43">IF(B873="","",IF(ISERROR(MATCH($E873,CL,0)),"Unknown",INDIRECT("'C'!$A$"&amp;MATCH($E873,CL,0)+1)))</f>
        <v/>
      </c>
      <c r="T873" s="264" t="str">
        <f ca="1">IF(B873="","",IF(ISERROR(MATCH($J873,SorP!$B$1:$B$6230,0)),"",INDIRECT("'SorP'!$A$"&amp;MATCH($J873,SorP!$B$1:$B$6230,0))))</f>
        <v/>
      </c>
      <c r="U873" s="299"/>
      <c r="V873" s="300" t="e">
        <f>IF(C873="",NA(),MATCH($B873&amp;$C873,'Smelter Look-up'!$J:$J,0))</f>
        <v>#N/A</v>
      </c>
      <c r="W873" s="301"/>
      <c r="X873" s="301">
        <f t="shared" ref="X873:X936" ca="1" si="44">IF(AND(C873="Smelter not listed",OR(LEN(D873)=0,LEN(E873)=0)),1,0)</f>
        <v>0</v>
      </c>
      <c r="Y873" s="301"/>
      <c r="Z873" s="301"/>
      <c r="AB873" s="303" t="str">
        <f t="shared" ref="AB873:AB936" si="45">B873&amp;C873</f>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3"/>
        <v/>
      </c>
      <c r="T874" s="264" t="str">
        <f ca="1">IF(B874="","",IF(ISERROR(MATCH($J874,SorP!$B$1:$B$6230,0)),"",INDIRECT("'SorP'!$A$"&amp;MATCH($J874,SorP!$B$1:$B$6230,0))))</f>
        <v/>
      </c>
      <c r="U874" s="299"/>
      <c r="V874" s="300" t="e">
        <f>IF(C874="",NA(),MATCH($B874&amp;$C874,'Smelter Look-up'!$J:$J,0))</f>
        <v>#N/A</v>
      </c>
      <c r="W874" s="301"/>
      <c r="X874" s="301">
        <f t="shared" ca="1" si="44"/>
        <v>0</v>
      </c>
      <c r="Y874" s="301"/>
      <c r="Z874" s="301"/>
      <c r="AB874" s="303" t="str">
        <f t="shared" si="45"/>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3"/>
        <v/>
      </c>
      <c r="T875" s="264" t="str">
        <f ca="1">IF(B875="","",IF(ISERROR(MATCH($J875,SorP!$B$1:$B$6230,0)),"",INDIRECT("'SorP'!$A$"&amp;MATCH($J875,SorP!$B$1:$B$6230,0))))</f>
        <v/>
      </c>
      <c r="U875" s="299"/>
      <c r="V875" s="300" t="e">
        <f>IF(C875="",NA(),MATCH($B875&amp;$C875,'Smelter Look-up'!$J:$J,0))</f>
        <v>#N/A</v>
      </c>
      <c r="W875" s="301"/>
      <c r="X875" s="301">
        <f t="shared" ca="1" si="44"/>
        <v>0</v>
      </c>
      <c r="Y875" s="301"/>
      <c r="Z875" s="301"/>
      <c r="AB875" s="303" t="str">
        <f t="shared" si="45"/>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3"/>
        <v/>
      </c>
      <c r="T876" s="264" t="str">
        <f ca="1">IF(B876="","",IF(ISERROR(MATCH($J876,SorP!$B$1:$B$6230,0)),"",INDIRECT("'SorP'!$A$"&amp;MATCH($J876,SorP!$B$1:$B$6230,0))))</f>
        <v/>
      </c>
      <c r="U876" s="299"/>
      <c r="V876" s="300" t="e">
        <f>IF(C876="",NA(),MATCH($B876&amp;$C876,'Smelter Look-up'!$J:$J,0))</f>
        <v>#N/A</v>
      </c>
      <c r="W876" s="301"/>
      <c r="X876" s="301">
        <f t="shared" ca="1" si="44"/>
        <v>0</v>
      </c>
      <c r="Y876" s="301"/>
      <c r="Z876" s="301"/>
      <c r="AB876" s="303" t="str">
        <f t="shared" si="45"/>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3"/>
        <v/>
      </c>
      <c r="T877" s="264" t="str">
        <f ca="1">IF(B877="","",IF(ISERROR(MATCH($J877,SorP!$B$1:$B$6230,0)),"",INDIRECT("'SorP'!$A$"&amp;MATCH($J877,SorP!$B$1:$B$6230,0))))</f>
        <v/>
      </c>
      <c r="U877" s="299"/>
      <c r="V877" s="300" t="e">
        <f>IF(C877="",NA(),MATCH($B877&amp;$C877,'Smelter Look-up'!$J:$J,0))</f>
        <v>#N/A</v>
      </c>
      <c r="W877" s="301"/>
      <c r="X877" s="301">
        <f t="shared" ca="1" si="44"/>
        <v>0</v>
      </c>
      <c r="Y877" s="301"/>
      <c r="Z877" s="301"/>
      <c r="AB877" s="303" t="str">
        <f t="shared" si="45"/>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3"/>
        <v/>
      </c>
      <c r="T878" s="264" t="str">
        <f ca="1">IF(B878="","",IF(ISERROR(MATCH($J878,SorP!$B$1:$B$6230,0)),"",INDIRECT("'SorP'!$A$"&amp;MATCH($J878,SorP!$B$1:$B$6230,0))))</f>
        <v/>
      </c>
      <c r="U878" s="299"/>
      <c r="V878" s="300" t="e">
        <f>IF(C878="",NA(),MATCH($B878&amp;$C878,'Smelter Look-up'!$J:$J,0))</f>
        <v>#N/A</v>
      </c>
      <c r="W878" s="301"/>
      <c r="X878" s="301">
        <f t="shared" ca="1" si="44"/>
        <v>0</v>
      </c>
      <c r="Y878" s="301"/>
      <c r="Z878" s="301"/>
      <c r="AB878" s="303" t="str">
        <f t="shared" si="45"/>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3"/>
        <v/>
      </c>
      <c r="T879" s="264" t="str">
        <f ca="1">IF(B879="","",IF(ISERROR(MATCH($J879,SorP!$B$1:$B$6230,0)),"",INDIRECT("'SorP'!$A$"&amp;MATCH($J879,SorP!$B$1:$B$6230,0))))</f>
        <v/>
      </c>
      <c r="U879" s="299"/>
      <c r="V879" s="300" t="e">
        <f>IF(C879="",NA(),MATCH($B879&amp;$C879,'Smelter Look-up'!$J:$J,0))</f>
        <v>#N/A</v>
      </c>
      <c r="W879" s="301"/>
      <c r="X879" s="301">
        <f t="shared" ca="1" si="44"/>
        <v>0</v>
      </c>
      <c r="Y879" s="301"/>
      <c r="Z879" s="301"/>
      <c r="AB879" s="303" t="str">
        <f t="shared" si="45"/>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3"/>
        <v/>
      </c>
      <c r="T880" s="264" t="str">
        <f ca="1">IF(B880="","",IF(ISERROR(MATCH($J880,SorP!$B$1:$B$6230,0)),"",INDIRECT("'SorP'!$A$"&amp;MATCH($J880,SorP!$B$1:$B$6230,0))))</f>
        <v/>
      </c>
      <c r="U880" s="299"/>
      <c r="V880" s="300" t="e">
        <f>IF(C880="",NA(),MATCH($B880&amp;$C880,'Smelter Look-up'!$J:$J,0))</f>
        <v>#N/A</v>
      </c>
      <c r="W880" s="301"/>
      <c r="X880" s="301">
        <f t="shared" ca="1" si="44"/>
        <v>0</v>
      </c>
      <c r="Y880" s="301"/>
      <c r="Z880" s="301"/>
      <c r="AB880" s="303" t="str">
        <f t="shared" si="45"/>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3"/>
        <v/>
      </c>
      <c r="T881" s="264" t="str">
        <f ca="1">IF(B881="","",IF(ISERROR(MATCH($J881,SorP!$B$1:$B$6230,0)),"",INDIRECT("'SorP'!$A$"&amp;MATCH($J881,SorP!$B$1:$B$6230,0))))</f>
        <v/>
      </c>
      <c r="U881" s="299"/>
      <c r="V881" s="300" t="e">
        <f>IF(C881="",NA(),MATCH($B881&amp;$C881,'Smelter Look-up'!$J:$J,0))</f>
        <v>#N/A</v>
      </c>
      <c r="W881" s="301"/>
      <c r="X881" s="301">
        <f t="shared" ca="1" si="44"/>
        <v>0</v>
      </c>
      <c r="Y881" s="301"/>
      <c r="Z881" s="301"/>
      <c r="AB881" s="303" t="str">
        <f t="shared" si="45"/>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3"/>
        <v/>
      </c>
      <c r="T882" s="264" t="str">
        <f ca="1">IF(B882="","",IF(ISERROR(MATCH($J882,SorP!$B$1:$B$6230,0)),"",INDIRECT("'SorP'!$A$"&amp;MATCH($J882,SorP!$B$1:$B$6230,0))))</f>
        <v/>
      </c>
      <c r="U882" s="299"/>
      <c r="V882" s="300" t="e">
        <f>IF(C882="",NA(),MATCH($B882&amp;$C882,'Smelter Look-up'!$J:$J,0))</f>
        <v>#N/A</v>
      </c>
      <c r="W882" s="301"/>
      <c r="X882" s="301">
        <f t="shared" ca="1" si="44"/>
        <v>0</v>
      </c>
      <c r="Y882" s="301"/>
      <c r="Z882" s="301"/>
      <c r="AB882" s="303" t="str">
        <f t="shared" si="45"/>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3"/>
        <v/>
      </c>
      <c r="T883" s="264" t="str">
        <f ca="1">IF(B883="","",IF(ISERROR(MATCH($J883,SorP!$B$1:$B$6230,0)),"",INDIRECT("'SorP'!$A$"&amp;MATCH($J883,SorP!$B$1:$B$6230,0))))</f>
        <v/>
      </c>
      <c r="U883" s="299"/>
      <c r="V883" s="300" t="e">
        <f>IF(C883="",NA(),MATCH($B883&amp;$C883,'Smelter Look-up'!$J:$J,0))</f>
        <v>#N/A</v>
      </c>
      <c r="W883" s="301"/>
      <c r="X883" s="301">
        <f t="shared" ca="1" si="44"/>
        <v>0</v>
      </c>
      <c r="Y883" s="301"/>
      <c r="Z883" s="301"/>
      <c r="AB883" s="303" t="str">
        <f t="shared" si="45"/>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3"/>
        <v/>
      </c>
      <c r="T884" s="264" t="str">
        <f ca="1">IF(B884="","",IF(ISERROR(MATCH($J884,SorP!$B$1:$B$6230,0)),"",INDIRECT("'SorP'!$A$"&amp;MATCH($J884,SorP!$B$1:$B$6230,0))))</f>
        <v/>
      </c>
      <c r="U884" s="299"/>
      <c r="V884" s="300" t="e">
        <f>IF(C884="",NA(),MATCH($B884&amp;$C884,'Smelter Look-up'!$J:$J,0))</f>
        <v>#N/A</v>
      </c>
      <c r="W884" s="301"/>
      <c r="X884" s="301">
        <f t="shared" ca="1" si="44"/>
        <v>0</v>
      </c>
      <c r="Y884" s="301"/>
      <c r="Z884" s="301"/>
      <c r="AB884" s="303" t="str">
        <f t="shared" si="45"/>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3"/>
        <v/>
      </c>
      <c r="T885" s="264" t="str">
        <f ca="1">IF(B885="","",IF(ISERROR(MATCH($J885,SorP!$B$1:$B$6230,0)),"",INDIRECT("'SorP'!$A$"&amp;MATCH($J885,SorP!$B$1:$B$6230,0))))</f>
        <v/>
      </c>
      <c r="U885" s="299"/>
      <c r="V885" s="300" t="e">
        <f>IF(C885="",NA(),MATCH($B885&amp;$C885,'Smelter Look-up'!$J:$J,0))</f>
        <v>#N/A</v>
      </c>
      <c r="W885" s="301"/>
      <c r="X885" s="301">
        <f t="shared" ca="1" si="44"/>
        <v>0</v>
      </c>
      <c r="Y885" s="301"/>
      <c r="Z885" s="301"/>
      <c r="AB885" s="303" t="str">
        <f t="shared" si="45"/>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3"/>
        <v/>
      </c>
      <c r="T886" s="264" t="str">
        <f ca="1">IF(B886="","",IF(ISERROR(MATCH($J886,SorP!$B$1:$B$6230,0)),"",INDIRECT("'SorP'!$A$"&amp;MATCH($J886,SorP!$B$1:$B$6230,0))))</f>
        <v/>
      </c>
      <c r="U886" s="299"/>
      <c r="V886" s="300" t="e">
        <f>IF(C886="",NA(),MATCH($B886&amp;$C886,'Smelter Look-up'!$J:$J,0))</f>
        <v>#N/A</v>
      </c>
      <c r="W886" s="301"/>
      <c r="X886" s="301">
        <f t="shared" ca="1" si="44"/>
        <v>0</v>
      </c>
      <c r="Y886" s="301"/>
      <c r="Z886" s="301"/>
      <c r="AB886" s="303" t="str">
        <f t="shared" si="45"/>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3"/>
        <v/>
      </c>
      <c r="T887" s="264" t="str">
        <f ca="1">IF(B887="","",IF(ISERROR(MATCH($J887,SorP!$B$1:$B$6230,0)),"",INDIRECT("'SorP'!$A$"&amp;MATCH($J887,SorP!$B$1:$B$6230,0))))</f>
        <v/>
      </c>
      <c r="U887" s="299"/>
      <c r="V887" s="300" t="e">
        <f>IF(C887="",NA(),MATCH($B887&amp;$C887,'Smelter Look-up'!$J:$J,0))</f>
        <v>#N/A</v>
      </c>
      <c r="W887" s="301"/>
      <c r="X887" s="301">
        <f t="shared" ca="1" si="44"/>
        <v>0</v>
      </c>
      <c r="Y887" s="301"/>
      <c r="Z887" s="301"/>
      <c r="AB887" s="303" t="str">
        <f t="shared" si="45"/>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3"/>
        <v/>
      </c>
      <c r="T888" s="264" t="str">
        <f ca="1">IF(B888="","",IF(ISERROR(MATCH($J888,SorP!$B$1:$B$6230,0)),"",INDIRECT("'SorP'!$A$"&amp;MATCH($J888,SorP!$B$1:$B$6230,0))))</f>
        <v/>
      </c>
      <c r="U888" s="299"/>
      <c r="V888" s="300" t="e">
        <f>IF(C888="",NA(),MATCH($B888&amp;$C888,'Smelter Look-up'!$J:$J,0))</f>
        <v>#N/A</v>
      </c>
      <c r="W888" s="301"/>
      <c r="X888" s="301">
        <f t="shared" ca="1" si="44"/>
        <v>0</v>
      </c>
      <c r="Y888" s="301"/>
      <c r="Z888" s="301"/>
      <c r="AB888" s="303" t="str">
        <f t="shared" si="45"/>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3"/>
        <v/>
      </c>
      <c r="T889" s="264" t="str">
        <f ca="1">IF(B889="","",IF(ISERROR(MATCH($J889,SorP!$B$1:$B$6230,0)),"",INDIRECT("'SorP'!$A$"&amp;MATCH($J889,SorP!$B$1:$B$6230,0))))</f>
        <v/>
      </c>
      <c r="U889" s="299"/>
      <c r="V889" s="300" t="e">
        <f>IF(C889="",NA(),MATCH($B889&amp;$C889,'Smelter Look-up'!$J:$J,0))</f>
        <v>#N/A</v>
      </c>
      <c r="W889" s="301"/>
      <c r="X889" s="301">
        <f t="shared" ca="1" si="44"/>
        <v>0</v>
      </c>
      <c r="Y889" s="301"/>
      <c r="Z889" s="301"/>
      <c r="AB889" s="303" t="str">
        <f t="shared" si="45"/>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3"/>
        <v/>
      </c>
      <c r="T890" s="264" t="str">
        <f ca="1">IF(B890="","",IF(ISERROR(MATCH($J890,SorP!$B$1:$B$6230,0)),"",INDIRECT("'SorP'!$A$"&amp;MATCH($J890,SorP!$B$1:$B$6230,0))))</f>
        <v/>
      </c>
      <c r="U890" s="299"/>
      <c r="V890" s="300" t="e">
        <f>IF(C890="",NA(),MATCH($B890&amp;$C890,'Smelter Look-up'!$J:$J,0))</f>
        <v>#N/A</v>
      </c>
      <c r="W890" s="301"/>
      <c r="X890" s="301">
        <f t="shared" ca="1" si="44"/>
        <v>0</v>
      </c>
      <c r="Y890" s="301"/>
      <c r="Z890" s="301"/>
      <c r="AB890" s="303" t="str">
        <f t="shared" si="45"/>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3"/>
        <v/>
      </c>
      <c r="T891" s="264" t="str">
        <f ca="1">IF(B891="","",IF(ISERROR(MATCH($J891,SorP!$B$1:$B$6230,0)),"",INDIRECT("'SorP'!$A$"&amp;MATCH($J891,SorP!$B$1:$B$6230,0))))</f>
        <v/>
      </c>
      <c r="U891" s="299"/>
      <c r="V891" s="300" t="e">
        <f>IF(C891="",NA(),MATCH($B891&amp;$C891,'Smelter Look-up'!$J:$J,0))</f>
        <v>#N/A</v>
      </c>
      <c r="W891" s="301"/>
      <c r="X891" s="301">
        <f t="shared" ca="1" si="44"/>
        <v>0</v>
      </c>
      <c r="Y891" s="301"/>
      <c r="Z891" s="301"/>
      <c r="AB891" s="303" t="str">
        <f t="shared" si="45"/>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3"/>
        <v/>
      </c>
      <c r="T892" s="264" t="str">
        <f ca="1">IF(B892="","",IF(ISERROR(MATCH($J892,SorP!$B$1:$B$6230,0)),"",INDIRECT("'SorP'!$A$"&amp;MATCH($J892,SorP!$B$1:$B$6230,0))))</f>
        <v/>
      </c>
      <c r="U892" s="299"/>
      <c r="V892" s="300" t="e">
        <f>IF(C892="",NA(),MATCH($B892&amp;$C892,'Smelter Look-up'!$J:$J,0))</f>
        <v>#N/A</v>
      </c>
      <c r="W892" s="301"/>
      <c r="X892" s="301">
        <f t="shared" ca="1" si="44"/>
        <v>0</v>
      </c>
      <c r="Y892" s="301"/>
      <c r="Z892" s="301"/>
      <c r="AB892" s="303" t="str">
        <f t="shared" si="45"/>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3"/>
        <v/>
      </c>
      <c r="T893" s="264" t="str">
        <f ca="1">IF(B893="","",IF(ISERROR(MATCH($J893,SorP!$B$1:$B$6230,0)),"",INDIRECT("'SorP'!$A$"&amp;MATCH($J893,SorP!$B$1:$B$6230,0))))</f>
        <v/>
      </c>
      <c r="U893" s="299"/>
      <c r="V893" s="300" t="e">
        <f>IF(C893="",NA(),MATCH($B893&amp;$C893,'Smelter Look-up'!$J:$J,0))</f>
        <v>#N/A</v>
      </c>
      <c r="W893" s="301"/>
      <c r="X893" s="301">
        <f t="shared" ca="1" si="44"/>
        <v>0</v>
      </c>
      <c r="Y893" s="301"/>
      <c r="Z893" s="301"/>
      <c r="AB893" s="303" t="str">
        <f t="shared" si="45"/>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3"/>
        <v/>
      </c>
      <c r="T894" s="264" t="str">
        <f ca="1">IF(B894="","",IF(ISERROR(MATCH($J894,SorP!$B$1:$B$6230,0)),"",INDIRECT("'SorP'!$A$"&amp;MATCH($J894,SorP!$B$1:$B$6230,0))))</f>
        <v/>
      </c>
      <c r="U894" s="299"/>
      <c r="V894" s="300" t="e">
        <f>IF(C894="",NA(),MATCH($B894&amp;$C894,'Smelter Look-up'!$J:$J,0))</f>
        <v>#N/A</v>
      </c>
      <c r="W894" s="301"/>
      <c r="X894" s="301">
        <f t="shared" ca="1" si="44"/>
        <v>0</v>
      </c>
      <c r="Y894" s="301"/>
      <c r="Z894" s="301"/>
      <c r="AB894" s="303" t="str">
        <f t="shared" si="45"/>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3"/>
        <v/>
      </c>
      <c r="T895" s="264" t="str">
        <f ca="1">IF(B895="","",IF(ISERROR(MATCH($J895,SorP!$B$1:$B$6230,0)),"",INDIRECT("'SorP'!$A$"&amp;MATCH($J895,SorP!$B$1:$B$6230,0))))</f>
        <v/>
      </c>
      <c r="U895" s="299"/>
      <c r="V895" s="300" t="e">
        <f>IF(C895="",NA(),MATCH($B895&amp;$C895,'Smelter Look-up'!$J:$J,0))</f>
        <v>#N/A</v>
      </c>
      <c r="W895" s="301"/>
      <c r="X895" s="301">
        <f t="shared" ca="1" si="44"/>
        <v>0</v>
      </c>
      <c r="Y895" s="301"/>
      <c r="Z895" s="301"/>
      <c r="AB895" s="303" t="str">
        <f t="shared" si="45"/>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3"/>
        <v/>
      </c>
      <c r="T896" s="264" t="str">
        <f ca="1">IF(B896="","",IF(ISERROR(MATCH($J896,SorP!$B$1:$B$6230,0)),"",INDIRECT("'SorP'!$A$"&amp;MATCH($J896,SorP!$B$1:$B$6230,0))))</f>
        <v/>
      </c>
      <c r="U896" s="299"/>
      <c r="V896" s="300" t="e">
        <f>IF(C896="",NA(),MATCH($B896&amp;$C896,'Smelter Look-up'!$J:$J,0))</f>
        <v>#N/A</v>
      </c>
      <c r="W896" s="301"/>
      <c r="X896" s="301">
        <f t="shared" ca="1" si="44"/>
        <v>0</v>
      </c>
      <c r="Y896" s="301"/>
      <c r="Z896" s="301"/>
      <c r="AB896" s="303" t="str">
        <f t="shared" si="45"/>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3"/>
        <v/>
      </c>
      <c r="T897" s="264" t="str">
        <f ca="1">IF(B897="","",IF(ISERROR(MATCH($J897,SorP!$B$1:$B$6230,0)),"",INDIRECT("'SorP'!$A$"&amp;MATCH($J897,SorP!$B$1:$B$6230,0))))</f>
        <v/>
      </c>
      <c r="U897" s="299"/>
      <c r="V897" s="300" t="e">
        <f>IF(C897="",NA(),MATCH($B897&amp;$C897,'Smelter Look-up'!$J:$J,0))</f>
        <v>#N/A</v>
      </c>
      <c r="W897" s="301"/>
      <c r="X897" s="301">
        <f t="shared" ca="1" si="44"/>
        <v>0</v>
      </c>
      <c r="Y897" s="301"/>
      <c r="Z897" s="301"/>
      <c r="AB897" s="303" t="str">
        <f t="shared" si="45"/>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3"/>
        <v/>
      </c>
      <c r="T898" s="264" t="str">
        <f ca="1">IF(B898="","",IF(ISERROR(MATCH($J898,SorP!$B$1:$B$6230,0)),"",INDIRECT("'SorP'!$A$"&amp;MATCH($J898,SorP!$B$1:$B$6230,0))))</f>
        <v/>
      </c>
      <c r="U898" s="299"/>
      <c r="V898" s="300" t="e">
        <f>IF(C898="",NA(),MATCH($B898&amp;$C898,'Smelter Look-up'!$J:$J,0))</f>
        <v>#N/A</v>
      </c>
      <c r="W898" s="301"/>
      <c r="X898" s="301">
        <f t="shared" ca="1" si="44"/>
        <v>0</v>
      </c>
      <c r="Y898" s="301"/>
      <c r="Z898" s="301"/>
      <c r="AB898" s="303" t="str">
        <f t="shared" si="45"/>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3"/>
        <v/>
      </c>
      <c r="T899" s="264" t="str">
        <f ca="1">IF(B899="","",IF(ISERROR(MATCH($J899,SorP!$B$1:$B$6230,0)),"",INDIRECT("'SorP'!$A$"&amp;MATCH($J899,SorP!$B$1:$B$6230,0))))</f>
        <v/>
      </c>
      <c r="U899" s="299"/>
      <c r="V899" s="300" t="e">
        <f>IF(C899="",NA(),MATCH($B899&amp;$C899,'Smelter Look-up'!$J:$J,0))</f>
        <v>#N/A</v>
      </c>
      <c r="W899" s="301"/>
      <c r="X899" s="301">
        <f t="shared" ca="1" si="44"/>
        <v>0</v>
      </c>
      <c r="Y899" s="301"/>
      <c r="Z899" s="301"/>
      <c r="AB899" s="303" t="str">
        <f t="shared" si="45"/>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3"/>
        <v/>
      </c>
      <c r="T900" s="264" t="str">
        <f ca="1">IF(B900="","",IF(ISERROR(MATCH($J900,SorP!$B$1:$B$6230,0)),"",INDIRECT("'SorP'!$A$"&amp;MATCH($J900,SorP!$B$1:$B$6230,0))))</f>
        <v/>
      </c>
      <c r="U900" s="299"/>
      <c r="V900" s="300" t="e">
        <f>IF(C900="",NA(),MATCH($B900&amp;$C900,'Smelter Look-up'!$J:$J,0))</f>
        <v>#N/A</v>
      </c>
      <c r="W900" s="301"/>
      <c r="X900" s="301">
        <f t="shared" ca="1" si="44"/>
        <v>0</v>
      </c>
      <c r="Y900" s="301"/>
      <c r="Z900" s="301"/>
      <c r="AB900" s="303" t="str">
        <f t="shared" si="45"/>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3"/>
        <v/>
      </c>
      <c r="T901" s="264" t="str">
        <f ca="1">IF(B901="","",IF(ISERROR(MATCH($J901,SorP!$B$1:$B$6230,0)),"",INDIRECT("'SorP'!$A$"&amp;MATCH($J901,SorP!$B$1:$B$6230,0))))</f>
        <v/>
      </c>
      <c r="U901" s="299"/>
      <c r="V901" s="300" t="e">
        <f>IF(C901="",NA(),MATCH($B901&amp;$C901,'Smelter Look-up'!$J:$J,0))</f>
        <v>#N/A</v>
      </c>
      <c r="W901" s="301"/>
      <c r="X901" s="301">
        <f t="shared" ca="1" si="44"/>
        <v>0</v>
      </c>
      <c r="Y901" s="301"/>
      <c r="Z901" s="301"/>
      <c r="AB901" s="303" t="str">
        <f t="shared" si="45"/>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ca="1" si="43"/>
        <v/>
      </c>
      <c r="T902" s="264" t="str">
        <f ca="1">IF(B902="","",IF(ISERROR(MATCH($J902,SorP!$B$1:$B$6230,0)),"",INDIRECT("'SorP'!$A$"&amp;MATCH($J902,SorP!$B$1:$B$6230,0))))</f>
        <v/>
      </c>
      <c r="U902" s="299"/>
      <c r="V902" s="300" t="e">
        <f>IF(C902="",NA(),MATCH($B902&amp;$C902,'Smelter Look-up'!$J:$J,0))</f>
        <v>#N/A</v>
      </c>
      <c r="W902" s="301"/>
      <c r="X902" s="301">
        <f t="shared" ca="1" si="44"/>
        <v>0</v>
      </c>
      <c r="Y902" s="301"/>
      <c r="Z902" s="301"/>
      <c r="AB902" s="303" t="str">
        <f t="shared" si="45"/>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ref="S937:S1000" ca="1" si="46">IF(B937="","",IF(ISERROR(MATCH($E937,CL,0)),"Unknown",INDIRECT("'C'!$A$"&amp;MATCH($E937,CL,0)+1)))</f>
        <v/>
      </c>
      <c r="T937" s="264" t="str">
        <f ca="1">IF(B937="","",IF(ISERROR(MATCH($J937,SorP!$B$1:$B$6230,0)),"",INDIRECT("'SorP'!$A$"&amp;MATCH($J937,SorP!$B$1:$B$6230,0))))</f>
        <v/>
      </c>
      <c r="U937" s="299"/>
      <c r="V937" s="300" t="e">
        <f>IF(C937="",NA(),MATCH($B937&amp;$C937,'Smelter Look-up'!$J:$J,0))</f>
        <v>#N/A</v>
      </c>
      <c r="W937" s="301"/>
      <c r="X937" s="301">
        <f t="shared" ref="X937:X1000" ca="1" si="47">IF(AND(C937="Smelter not listed",OR(LEN(D937)=0,LEN(E937)=0)),1,0)</f>
        <v>0</v>
      </c>
      <c r="Y937" s="301"/>
      <c r="Z937" s="301"/>
      <c r="AB937" s="303" t="str">
        <f t="shared" ref="AB937:AB1000" si="48">B937&amp;C937</f>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6"/>
        <v/>
      </c>
      <c r="T938" s="264" t="str">
        <f ca="1">IF(B938="","",IF(ISERROR(MATCH($J938,SorP!$B$1:$B$6230,0)),"",INDIRECT("'SorP'!$A$"&amp;MATCH($J938,SorP!$B$1:$B$6230,0))))</f>
        <v/>
      </c>
      <c r="U938" s="299"/>
      <c r="V938" s="300" t="e">
        <f>IF(C938="",NA(),MATCH($B938&amp;$C938,'Smelter Look-up'!$J:$J,0))</f>
        <v>#N/A</v>
      </c>
      <c r="W938" s="301"/>
      <c r="X938" s="301">
        <f t="shared" ca="1" si="47"/>
        <v>0</v>
      </c>
      <c r="Y938" s="301"/>
      <c r="Z938" s="301"/>
      <c r="AB938" s="303" t="str">
        <f t="shared" si="48"/>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6"/>
        <v/>
      </c>
      <c r="T939" s="264" t="str">
        <f ca="1">IF(B939="","",IF(ISERROR(MATCH($J939,SorP!$B$1:$B$6230,0)),"",INDIRECT("'SorP'!$A$"&amp;MATCH($J939,SorP!$B$1:$B$6230,0))))</f>
        <v/>
      </c>
      <c r="U939" s="299"/>
      <c r="V939" s="300" t="e">
        <f>IF(C939="",NA(),MATCH($B939&amp;$C939,'Smelter Look-up'!$J:$J,0))</f>
        <v>#N/A</v>
      </c>
      <c r="W939" s="301"/>
      <c r="X939" s="301">
        <f t="shared" ca="1" si="47"/>
        <v>0</v>
      </c>
      <c r="Y939" s="301"/>
      <c r="Z939" s="301"/>
      <c r="AB939" s="303" t="str">
        <f t="shared" si="48"/>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6"/>
        <v/>
      </c>
      <c r="T940" s="264" t="str">
        <f ca="1">IF(B940="","",IF(ISERROR(MATCH($J940,SorP!$B$1:$B$6230,0)),"",INDIRECT("'SorP'!$A$"&amp;MATCH($J940,SorP!$B$1:$B$6230,0))))</f>
        <v/>
      </c>
      <c r="U940" s="299"/>
      <c r="V940" s="300" t="e">
        <f>IF(C940="",NA(),MATCH($B940&amp;$C940,'Smelter Look-up'!$J:$J,0))</f>
        <v>#N/A</v>
      </c>
      <c r="W940" s="301"/>
      <c r="X940" s="301">
        <f t="shared" ca="1" si="47"/>
        <v>0</v>
      </c>
      <c r="Y940" s="301"/>
      <c r="Z940" s="301"/>
      <c r="AB940" s="303" t="str">
        <f t="shared" si="48"/>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6"/>
        <v/>
      </c>
      <c r="T941" s="264" t="str">
        <f ca="1">IF(B941="","",IF(ISERROR(MATCH($J941,SorP!$B$1:$B$6230,0)),"",INDIRECT("'SorP'!$A$"&amp;MATCH($J941,SorP!$B$1:$B$6230,0))))</f>
        <v/>
      </c>
      <c r="U941" s="299"/>
      <c r="V941" s="300" t="e">
        <f>IF(C941="",NA(),MATCH($B941&amp;$C941,'Smelter Look-up'!$J:$J,0))</f>
        <v>#N/A</v>
      </c>
      <c r="W941" s="301"/>
      <c r="X941" s="301">
        <f t="shared" ca="1" si="47"/>
        <v>0</v>
      </c>
      <c r="Y941" s="301"/>
      <c r="Z941" s="301"/>
      <c r="AB941" s="303" t="str">
        <f t="shared" si="48"/>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6"/>
        <v/>
      </c>
      <c r="T942" s="264" t="str">
        <f ca="1">IF(B942="","",IF(ISERROR(MATCH($J942,SorP!$B$1:$B$6230,0)),"",INDIRECT("'SorP'!$A$"&amp;MATCH($J942,SorP!$B$1:$B$6230,0))))</f>
        <v/>
      </c>
      <c r="U942" s="299"/>
      <c r="V942" s="300" t="e">
        <f>IF(C942="",NA(),MATCH($B942&amp;$C942,'Smelter Look-up'!$J:$J,0))</f>
        <v>#N/A</v>
      </c>
      <c r="W942" s="301"/>
      <c r="X942" s="301">
        <f t="shared" ca="1" si="47"/>
        <v>0</v>
      </c>
      <c r="Y942" s="301"/>
      <c r="Z942" s="301"/>
      <c r="AB942" s="303" t="str">
        <f t="shared" si="48"/>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6"/>
        <v/>
      </c>
      <c r="T943" s="264" t="str">
        <f ca="1">IF(B943="","",IF(ISERROR(MATCH($J943,SorP!$B$1:$B$6230,0)),"",INDIRECT("'SorP'!$A$"&amp;MATCH($J943,SorP!$B$1:$B$6230,0))))</f>
        <v/>
      </c>
      <c r="U943" s="299"/>
      <c r="V943" s="300" t="e">
        <f>IF(C943="",NA(),MATCH($B943&amp;$C943,'Smelter Look-up'!$J:$J,0))</f>
        <v>#N/A</v>
      </c>
      <c r="W943" s="301"/>
      <c r="X943" s="301">
        <f t="shared" ca="1" si="47"/>
        <v>0</v>
      </c>
      <c r="Y943" s="301"/>
      <c r="Z943" s="301"/>
      <c r="AB943" s="303" t="str">
        <f t="shared" si="48"/>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6"/>
        <v/>
      </c>
      <c r="T944" s="264" t="str">
        <f ca="1">IF(B944="","",IF(ISERROR(MATCH($J944,SorP!$B$1:$B$6230,0)),"",INDIRECT("'SorP'!$A$"&amp;MATCH($J944,SorP!$B$1:$B$6230,0))))</f>
        <v/>
      </c>
      <c r="U944" s="299"/>
      <c r="V944" s="300" t="e">
        <f>IF(C944="",NA(),MATCH($B944&amp;$C944,'Smelter Look-up'!$J:$J,0))</f>
        <v>#N/A</v>
      </c>
      <c r="W944" s="301"/>
      <c r="X944" s="301">
        <f t="shared" ca="1" si="47"/>
        <v>0</v>
      </c>
      <c r="Y944" s="301"/>
      <c r="Z944" s="301"/>
      <c r="AB944" s="303" t="str">
        <f t="shared" si="48"/>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6"/>
        <v/>
      </c>
      <c r="T945" s="264" t="str">
        <f ca="1">IF(B945="","",IF(ISERROR(MATCH($J945,SorP!$B$1:$B$6230,0)),"",INDIRECT("'SorP'!$A$"&amp;MATCH($J945,SorP!$B$1:$B$6230,0))))</f>
        <v/>
      </c>
      <c r="U945" s="299"/>
      <c r="V945" s="300" t="e">
        <f>IF(C945="",NA(),MATCH($B945&amp;$C945,'Smelter Look-up'!$J:$J,0))</f>
        <v>#N/A</v>
      </c>
      <c r="W945" s="301"/>
      <c r="X945" s="301">
        <f t="shared" ca="1" si="47"/>
        <v>0</v>
      </c>
      <c r="Y945" s="301"/>
      <c r="Z945" s="301"/>
      <c r="AB945" s="303" t="str">
        <f t="shared" si="48"/>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6"/>
        <v/>
      </c>
      <c r="T946" s="264" t="str">
        <f ca="1">IF(B946="","",IF(ISERROR(MATCH($J946,SorP!$B$1:$B$6230,0)),"",INDIRECT("'SorP'!$A$"&amp;MATCH($J946,SorP!$B$1:$B$6230,0))))</f>
        <v/>
      </c>
      <c r="U946" s="299"/>
      <c r="V946" s="300" t="e">
        <f>IF(C946="",NA(),MATCH($B946&amp;$C946,'Smelter Look-up'!$J:$J,0))</f>
        <v>#N/A</v>
      </c>
      <c r="W946" s="301"/>
      <c r="X946" s="301">
        <f t="shared" ca="1" si="47"/>
        <v>0</v>
      </c>
      <c r="Y946" s="301"/>
      <c r="Z946" s="301"/>
      <c r="AB946" s="303" t="str">
        <f t="shared" si="48"/>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6"/>
        <v/>
      </c>
      <c r="T947" s="264" t="str">
        <f ca="1">IF(B947="","",IF(ISERROR(MATCH($J947,SorP!$B$1:$B$6230,0)),"",INDIRECT("'SorP'!$A$"&amp;MATCH($J947,SorP!$B$1:$B$6230,0))))</f>
        <v/>
      </c>
      <c r="U947" s="299"/>
      <c r="V947" s="300" t="e">
        <f>IF(C947="",NA(),MATCH($B947&amp;$C947,'Smelter Look-up'!$J:$J,0))</f>
        <v>#N/A</v>
      </c>
      <c r="W947" s="301"/>
      <c r="X947" s="301">
        <f t="shared" ca="1" si="47"/>
        <v>0</v>
      </c>
      <c r="Y947" s="301"/>
      <c r="Z947" s="301"/>
      <c r="AB947" s="303" t="str">
        <f t="shared" si="48"/>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6"/>
        <v/>
      </c>
      <c r="T948" s="264" t="str">
        <f ca="1">IF(B948="","",IF(ISERROR(MATCH($J948,SorP!$B$1:$B$6230,0)),"",INDIRECT("'SorP'!$A$"&amp;MATCH($J948,SorP!$B$1:$B$6230,0))))</f>
        <v/>
      </c>
      <c r="U948" s="299"/>
      <c r="V948" s="300" t="e">
        <f>IF(C948="",NA(),MATCH($B948&amp;$C948,'Smelter Look-up'!$J:$J,0))</f>
        <v>#N/A</v>
      </c>
      <c r="W948" s="301"/>
      <c r="X948" s="301">
        <f t="shared" ca="1" si="47"/>
        <v>0</v>
      </c>
      <c r="Y948" s="301"/>
      <c r="Z948" s="301"/>
      <c r="AB948" s="303" t="str">
        <f t="shared" si="48"/>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6"/>
        <v/>
      </c>
      <c r="T949" s="264" t="str">
        <f ca="1">IF(B949="","",IF(ISERROR(MATCH($J949,SorP!$B$1:$B$6230,0)),"",INDIRECT("'SorP'!$A$"&amp;MATCH($J949,SorP!$B$1:$B$6230,0))))</f>
        <v/>
      </c>
      <c r="U949" s="299"/>
      <c r="V949" s="300" t="e">
        <f>IF(C949="",NA(),MATCH($B949&amp;$C949,'Smelter Look-up'!$J:$J,0))</f>
        <v>#N/A</v>
      </c>
      <c r="W949" s="301"/>
      <c r="X949" s="301">
        <f t="shared" ca="1" si="47"/>
        <v>0</v>
      </c>
      <c r="Y949" s="301"/>
      <c r="Z949" s="301"/>
      <c r="AB949" s="303" t="str">
        <f t="shared" si="48"/>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6"/>
        <v/>
      </c>
      <c r="T950" s="264" t="str">
        <f ca="1">IF(B950="","",IF(ISERROR(MATCH($J950,SorP!$B$1:$B$6230,0)),"",INDIRECT("'SorP'!$A$"&amp;MATCH($J950,SorP!$B$1:$B$6230,0))))</f>
        <v/>
      </c>
      <c r="U950" s="299"/>
      <c r="V950" s="300" t="e">
        <f>IF(C950="",NA(),MATCH($B950&amp;$C950,'Smelter Look-up'!$J:$J,0))</f>
        <v>#N/A</v>
      </c>
      <c r="W950" s="301"/>
      <c r="X950" s="301">
        <f t="shared" ca="1" si="47"/>
        <v>0</v>
      </c>
      <c r="Y950" s="301"/>
      <c r="Z950" s="301"/>
      <c r="AB950" s="303" t="str">
        <f t="shared" si="48"/>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6"/>
        <v/>
      </c>
      <c r="T951" s="264" t="str">
        <f ca="1">IF(B951="","",IF(ISERROR(MATCH($J951,SorP!$B$1:$B$6230,0)),"",INDIRECT("'SorP'!$A$"&amp;MATCH($J951,SorP!$B$1:$B$6230,0))))</f>
        <v/>
      </c>
      <c r="U951" s="299"/>
      <c r="V951" s="300" t="e">
        <f>IF(C951="",NA(),MATCH($B951&amp;$C951,'Smelter Look-up'!$J:$J,0))</f>
        <v>#N/A</v>
      </c>
      <c r="W951" s="301"/>
      <c r="X951" s="301">
        <f t="shared" ca="1" si="47"/>
        <v>0</v>
      </c>
      <c r="Y951" s="301"/>
      <c r="Z951" s="301"/>
      <c r="AB951" s="303" t="str">
        <f t="shared" si="48"/>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6"/>
        <v/>
      </c>
      <c r="T952" s="264" t="str">
        <f ca="1">IF(B952="","",IF(ISERROR(MATCH($J952,SorP!$B$1:$B$6230,0)),"",INDIRECT("'SorP'!$A$"&amp;MATCH($J952,SorP!$B$1:$B$6230,0))))</f>
        <v/>
      </c>
      <c r="U952" s="299"/>
      <c r="V952" s="300" t="e">
        <f>IF(C952="",NA(),MATCH($B952&amp;$C952,'Smelter Look-up'!$J:$J,0))</f>
        <v>#N/A</v>
      </c>
      <c r="W952" s="301"/>
      <c r="X952" s="301">
        <f t="shared" ca="1" si="47"/>
        <v>0</v>
      </c>
      <c r="Y952" s="301"/>
      <c r="Z952" s="301"/>
      <c r="AB952" s="303" t="str">
        <f t="shared" si="48"/>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6"/>
        <v/>
      </c>
      <c r="T953" s="264" t="str">
        <f ca="1">IF(B953="","",IF(ISERROR(MATCH($J953,SorP!$B$1:$B$6230,0)),"",INDIRECT("'SorP'!$A$"&amp;MATCH($J953,SorP!$B$1:$B$6230,0))))</f>
        <v/>
      </c>
      <c r="U953" s="299"/>
      <c r="V953" s="300" t="e">
        <f>IF(C953="",NA(),MATCH($B953&amp;$C953,'Smelter Look-up'!$J:$J,0))</f>
        <v>#N/A</v>
      </c>
      <c r="W953" s="301"/>
      <c r="X953" s="301">
        <f t="shared" ca="1" si="47"/>
        <v>0</v>
      </c>
      <c r="Y953" s="301"/>
      <c r="Z953" s="301"/>
      <c r="AB953" s="303" t="str">
        <f t="shared" si="48"/>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6"/>
        <v/>
      </c>
      <c r="T954" s="264" t="str">
        <f ca="1">IF(B954="","",IF(ISERROR(MATCH($J954,SorP!$B$1:$B$6230,0)),"",INDIRECT("'SorP'!$A$"&amp;MATCH($J954,SorP!$B$1:$B$6230,0))))</f>
        <v/>
      </c>
      <c r="U954" s="299"/>
      <c r="V954" s="300" t="e">
        <f>IF(C954="",NA(),MATCH($B954&amp;$C954,'Smelter Look-up'!$J:$J,0))</f>
        <v>#N/A</v>
      </c>
      <c r="W954" s="301"/>
      <c r="X954" s="301">
        <f t="shared" ca="1" si="47"/>
        <v>0</v>
      </c>
      <c r="Y954" s="301"/>
      <c r="Z954" s="301"/>
      <c r="AB954" s="303" t="str">
        <f t="shared" si="48"/>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6"/>
        <v/>
      </c>
      <c r="T955" s="264" t="str">
        <f ca="1">IF(B955="","",IF(ISERROR(MATCH($J955,SorP!$B$1:$B$6230,0)),"",INDIRECT("'SorP'!$A$"&amp;MATCH($J955,SorP!$B$1:$B$6230,0))))</f>
        <v/>
      </c>
      <c r="U955" s="299"/>
      <c r="V955" s="300" t="e">
        <f>IF(C955="",NA(),MATCH($B955&amp;$C955,'Smelter Look-up'!$J:$J,0))</f>
        <v>#N/A</v>
      </c>
      <c r="W955" s="301"/>
      <c r="X955" s="301">
        <f t="shared" ca="1" si="47"/>
        <v>0</v>
      </c>
      <c r="Y955" s="301"/>
      <c r="Z955" s="301"/>
      <c r="AB955" s="303" t="str">
        <f t="shared" si="48"/>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6"/>
        <v/>
      </c>
      <c r="T956" s="264" t="str">
        <f ca="1">IF(B956="","",IF(ISERROR(MATCH($J956,SorP!$B$1:$B$6230,0)),"",INDIRECT("'SorP'!$A$"&amp;MATCH($J956,SorP!$B$1:$B$6230,0))))</f>
        <v/>
      </c>
      <c r="U956" s="299"/>
      <c r="V956" s="300" t="e">
        <f>IF(C956="",NA(),MATCH($B956&amp;$C956,'Smelter Look-up'!$J:$J,0))</f>
        <v>#N/A</v>
      </c>
      <c r="W956" s="301"/>
      <c r="X956" s="301">
        <f t="shared" ca="1" si="47"/>
        <v>0</v>
      </c>
      <c r="Y956" s="301"/>
      <c r="Z956" s="301"/>
      <c r="AB956" s="303" t="str">
        <f t="shared" si="48"/>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6"/>
        <v/>
      </c>
      <c r="T957" s="264" t="str">
        <f ca="1">IF(B957="","",IF(ISERROR(MATCH($J957,SorP!$B$1:$B$6230,0)),"",INDIRECT("'SorP'!$A$"&amp;MATCH($J957,SorP!$B$1:$B$6230,0))))</f>
        <v/>
      </c>
      <c r="U957" s="299"/>
      <c r="V957" s="300" t="e">
        <f>IF(C957="",NA(),MATCH($B957&amp;$C957,'Smelter Look-up'!$J:$J,0))</f>
        <v>#N/A</v>
      </c>
      <c r="W957" s="301"/>
      <c r="X957" s="301">
        <f t="shared" ca="1" si="47"/>
        <v>0</v>
      </c>
      <c r="Y957" s="301"/>
      <c r="Z957" s="301"/>
      <c r="AB957" s="303" t="str">
        <f t="shared" si="48"/>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6"/>
        <v/>
      </c>
      <c r="T958" s="264" t="str">
        <f ca="1">IF(B958="","",IF(ISERROR(MATCH($J958,SorP!$B$1:$B$6230,0)),"",INDIRECT("'SorP'!$A$"&amp;MATCH($J958,SorP!$B$1:$B$6230,0))))</f>
        <v/>
      </c>
      <c r="U958" s="299"/>
      <c r="V958" s="300" t="e">
        <f>IF(C958="",NA(),MATCH($B958&amp;$C958,'Smelter Look-up'!$J:$J,0))</f>
        <v>#N/A</v>
      </c>
      <c r="W958" s="301"/>
      <c r="X958" s="301">
        <f t="shared" ca="1" si="47"/>
        <v>0</v>
      </c>
      <c r="Y958" s="301"/>
      <c r="Z958" s="301"/>
      <c r="AB958" s="303" t="str">
        <f t="shared" si="48"/>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6"/>
        <v/>
      </c>
      <c r="T959" s="264" t="str">
        <f ca="1">IF(B959="","",IF(ISERROR(MATCH($J959,SorP!$B$1:$B$6230,0)),"",INDIRECT("'SorP'!$A$"&amp;MATCH($J959,SorP!$B$1:$B$6230,0))))</f>
        <v/>
      </c>
      <c r="U959" s="299"/>
      <c r="V959" s="300" t="e">
        <f>IF(C959="",NA(),MATCH($B959&amp;$C959,'Smelter Look-up'!$J:$J,0))</f>
        <v>#N/A</v>
      </c>
      <c r="W959" s="301"/>
      <c r="X959" s="301">
        <f t="shared" ca="1" si="47"/>
        <v>0</v>
      </c>
      <c r="Y959" s="301"/>
      <c r="Z959" s="301"/>
      <c r="AB959" s="303" t="str">
        <f t="shared" si="48"/>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6"/>
        <v/>
      </c>
      <c r="T960" s="264" t="str">
        <f ca="1">IF(B960="","",IF(ISERROR(MATCH($J960,SorP!$B$1:$B$6230,0)),"",INDIRECT("'SorP'!$A$"&amp;MATCH($J960,SorP!$B$1:$B$6230,0))))</f>
        <v/>
      </c>
      <c r="U960" s="299"/>
      <c r="V960" s="300" t="e">
        <f>IF(C960="",NA(),MATCH($B960&amp;$C960,'Smelter Look-up'!$J:$J,0))</f>
        <v>#N/A</v>
      </c>
      <c r="W960" s="301"/>
      <c r="X960" s="301">
        <f t="shared" ca="1" si="47"/>
        <v>0</v>
      </c>
      <c r="Y960" s="301"/>
      <c r="Z960" s="301"/>
      <c r="AB960" s="303" t="str">
        <f t="shared" si="48"/>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6"/>
        <v/>
      </c>
      <c r="T961" s="264" t="str">
        <f ca="1">IF(B961="","",IF(ISERROR(MATCH($J961,SorP!$B$1:$B$6230,0)),"",INDIRECT("'SorP'!$A$"&amp;MATCH($J961,SorP!$B$1:$B$6230,0))))</f>
        <v/>
      </c>
      <c r="U961" s="299"/>
      <c r="V961" s="300" t="e">
        <f>IF(C961="",NA(),MATCH($B961&amp;$C961,'Smelter Look-up'!$J:$J,0))</f>
        <v>#N/A</v>
      </c>
      <c r="W961" s="301"/>
      <c r="X961" s="301">
        <f t="shared" ca="1" si="47"/>
        <v>0</v>
      </c>
      <c r="Y961" s="301"/>
      <c r="Z961" s="301"/>
      <c r="AB961" s="303" t="str">
        <f t="shared" si="48"/>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6"/>
        <v/>
      </c>
      <c r="T962" s="264" t="str">
        <f ca="1">IF(B962="","",IF(ISERROR(MATCH($J962,SorP!$B$1:$B$6230,0)),"",INDIRECT("'SorP'!$A$"&amp;MATCH($J962,SorP!$B$1:$B$6230,0))))</f>
        <v/>
      </c>
      <c r="U962" s="299"/>
      <c r="V962" s="300" t="e">
        <f>IF(C962="",NA(),MATCH($B962&amp;$C962,'Smelter Look-up'!$J:$J,0))</f>
        <v>#N/A</v>
      </c>
      <c r="W962" s="301"/>
      <c r="X962" s="301">
        <f t="shared" ca="1" si="47"/>
        <v>0</v>
      </c>
      <c r="Y962" s="301"/>
      <c r="Z962" s="301"/>
      <c r="AB962" s="303" t="str">
        <f t="shared" si="48"/>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6"/>
        <v/>
      </c>
      <c r="T963" s="264" t="str">
        <f ca="1">IF(B963="","",IF(ISERROR(MATCH($J963,SorP!$B$1:$B$6230,0)),"",INDIRECT("'SorP'!$A$"&amp;MATCH($J963,SorP!$B$1:$B$6230,0))))</f>
        <v/>
      </c>
      <c r="U963" s="299"/>
      <c r="V963" s="300" t="e">
        <f>IF(C963="",NA(),MATCH($B963&amp;$C963,'Smelter Look-up'!$J:$J,0))</f>
        <v>#N/A</v>
      </c>
      <c r="W963" s="301"/>
      <c r="X963" s="301">
        <f t="shared" ca="1" si="47"/>
        <v>0</v>
      </c>
      <c r="Y963" s="301"/>
      <c r="Z963" s="301"/>
      <c r="AB963" s="303" t="str">
        <f t="shared" si="48"/>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6"/>
        <v/>
      </c>
      <c r="T964" s="264" t="str">
        <f ca="1">IF(B964="","",IF(ISERROR(MATCH($J964,SorP!$B$1:$B$6230,0)),"",INDIRECT("'SorP'!$A$"&amp;MATCH($J964,SorP!$B$1:$B$6230,0))))</f>
        <v/>
      </c>
      <c r="U964" s="299"/>
      <c r="V964" s="300" t="e">
        <f>IF(C964="",NA(),MATCH($B964&amp;$C964,'Smelter Look-up'!$J:$J,0))</f>
        <v>#N/A</v>
      </c>
      <c r="W964" s="301"/>
      <c r="X964" s="301">
        <f t="shared" ca="1" si="47"/>
        <v>0</v>
      </c>
      <c r="Y964" s="301"/>
      <c r="Z964" s="301"/>
      <c r="AB964" s="303" t="str">
        <f t="shared" si="48"/>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6"/>
        <v/>
      </c>
      <c r="T965" s="264" t="str">
        <f ca="1">IF(B965="","",IF(ISERROR(MATCH($J965,SorP!$B$1:$B$6230,0)),"",INDIRECT("'SorP'!$A$"&amp;MATCH($J965,SorP!$B$1:$B$6230,0))))</f>
        <v/>
      </c>
      <c r="U965" s="299"/>
      <c r="V965" s="300" t="e">
        <f>IF(C965="",NA(),MATCH($B965&amp;$C965,'Smelter Look-up'!$J:$J,0))</f>
        <v>#N/A</v>
      </c>
      <c r="W965" s="301"/>
      <c r="X965" s="301">
        <f t="shared" ca="1" si="47"/>
        <v>0</v>
      </c>
      <c r="Y965" s="301"/>
      <c r="Z965" s="301"/>
      <c r="AB965" s="303" t="str">
        <f t="shared" si="48"/>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ca="1" si="46"/>
        <v/>
      </c>
      <c r="T966" s="264" t="str">
        <f ca="1">IF(B966="","",IF(ISERROR(MATCH($J966,SorP!$B$1:$B$6230,0)),"",INDIRECT("'SorP'!$A$"&amp;MATCH($J966,SorP!$B$1:$B$6230,0))))</f>
        <v/>
      </c>
      <c r="U966" s="299"/>
      <c r="V966" s="300" t="e">
        <f>IF(C966="",NA(),MATCH($B966&amp;$C966,'Smelter Look-up'!$J:$J,0))</f>
        <v>#N/A</v>
      </c>
      <c r="W966" s="301"/>
      <c r="X966" s="301">
        <f t="shared" ca="1" si="47"/>
        <v>0</v>
      </c>
      <c r="Y966" s="301"/>
      <c r="Z966" s="301"/>
      <c r="AB966" s="303" t="str">
        <f t="shared" si="48"/>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ref="S1001:S1064" ca="1" si="49">IF(B1001="","",IF(ISERROR(MATCH($E1001,CL,0)),"Unknown",INDIRECT("'C'!$A$"&amp;MATCH($E1001,CL,0)+1)))</f>
        <v/>
      </c>
      <c r="T1001" s="264" t="str">
        <f ca="1">IF(B1001="","",IF(ISERROR(MATCH($J1001,SorP!$B$1:$B$6230,0)),"",INDIRECT("'SorP'!$A$"&amp;MATCH($J1001,SorP!$B$1:$B$6230,0))))</f>
        <v/>
      </c>
      <c r="U1001" s="299"/>
      <c r="V1001" s="300" t="e">
        <f>IF(C1001="",NA(),MATCH($B1001&amp;$C1001,'Smelter Look-up'!$J:$J,0))</f>
        <v>#N/A</v>
      </c>
      <c r="W1001" s="301"/>
      <c r="X1001" s="301">
        <f t="shared" ref="X1001:X1064" ca="1" si="50">IF(AND(C1001="Smelter not listed",OR(LEN(D1001)=0,LEN(E1001)=0)),1,0)</f>
        <v>0</v>
      </c>
      <c r="Y1001" s="301"/>
      <c r="Z1001" s="301"/>
      <c r="AB1001" s="303" t="str">
        <f t="shared" ref="AB1001:AB1064" si="51">B1001&amp;C1001</f>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9"/>
        <v/>
      </c>
      <c r="T1002" s="264" t="str">
        <f ca="1">IF(B1002="","",IF(ISERROR(MATCH($J1002,SorP!$B$1:$B$6230,0)),"",INDIRECT("'SorP'!$A$"&amp;MATCH($J1002,SorP!$B$1:$B$6230,0))))</f>
        <v/>
      </c>
      <c r="U1002" s="299"/>
      <c r="V1002" s="300" t="e">
        <f>IF(C1002="",NA(),MATCH($B1002&amp;$C1002,'Smelter Look-up'!$J:$J,0))</f>
        <v>#N/A</v>
      </c>
      <c r="W1002" s="301"/>
      <c r="X1002" s="301">
        <f t="shared" ca="1" si="50"/>
        <v>0</v>
      </c>
      <c r="Y1002" s="301"/>
      <c r="Z1002" s="301"/>
      <c r="AB1002" s="303" t="str">
        <f t="shared" si="51"/>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9"/>
        <v/>
      </c>
      <c r="T1003" s="264" t="str">
        <f ca="1">IF(B1003="","",IF(ISERROR(MATCH($J1003,SorP!$B$1:$B$6230,0)),"",INDIRECT("'SorP'!$A$"&amp;MATCH($J1003,SorP!$B$1:$B$6230,0))))</f>
        <v/>
      </c>
      <c r="U1003" s="299"/>
      <c r="V1003" s="300" t="e">
        <f>IF(C1003="",NA(),MATCH($B1003&amp;$C1003,'Smelter Look-up'!$J:$J,0))</f>
        <v>#N/A</v>
      </c>
      <c r="W1003" s="301"/>
      <c r="X1003" s="301">
        <f t="shared" ca="1" si="50"/>
        <v>0</v>
      </c>
      <c r="Y1003" s="301"/>
      <c r="Z1003" s="301"/>
      <c r="AB1003" s="303" t="str">
        <f t="shared" si="51"/>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9"/>
        <v/>
      </c>
      <c r="T1004" s="264" t="str">
        <f ca="1">IF(B1004="","",IF(ISERROR(MATCH($J1004,SorP!$B$1:$B$6230,0)),"",INDIRECT("'SorP'!$A$"&amp;MATCH($J1004,SorP!$B$1:$B$6230,0))))</f>
        <v/>
      </c>
      <c r="U1004" s="299"/>
      <c r="V1004" s="300" t="e">
        <f>IF(C1004="",NA(),MATCH($B1004&amp;$C1004,'Smelter Look-up'!$J:$J,0))</f>
        <v>#N/A</v>
      </c>
      <c r="W1004" s="301"/>
      <c r="X1004" s="301">
        <f t="shared" ca="1" si="50"/>
        <v>0</v>
      </c>
      <c r="Y1004" s="301"/>
      <c r="Z1004" s="301"/>
      <c r="AB1004" s="303" t="str">
        <f t="shared" si="51"/>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9"/>
        <v/>
      </c>
      <c r="T1005" s="264" t="str">
        <f ca="1">IF(B1005="","",IF(ISERROR(MATCH($J1005,SorP!$B$1:$B$6230,0)),"",INDIRECT("'SorP'!$A$"&amp;MATCH($J1005,SorP!$B$1:$B$6230,0))))</f>
        <v/>
      </c>
      <c r="U1005" s="299"/>
      <c r="V1005" s="300" t="e">
        <f>IF(C1005="",NA(),MATCH($B1005&amp;$C1005,'Smelter Look-up'!$J:$J,0))</f>
        <v>#N/A</v>
      </c>
      <c r="W1005" s="301"/>
      <c r="X1005" s="301">
        <f t="shared" ca="1" si="50"/>
        <v>0</v>
      </c>
      <c r="Y1005" s="301"/>
      <c r="Z1005" s="301"/>
      <c r="AB1005" s="303" t="str">
        <f t="shared" si="51"/>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9"/>
        <v/>
      </c>
      <c r="T1006" s="264" t="str">
        <f ca="1">IF(B1006="","",IF(ISERROR(MATCH($J1006,SorP!$B$1:$B$6230,0)),"",INDIRECT("'SorP'!$A$"&amp;MATCH($J1006,SorP!$B$1:$B$6230,0))))</f>
        <v/>
      </c>
      <c r="U1006" s="299"/>
      <c r="V1006" s="300" t="e">
        <f>IF(C1006="",NA(),MATCH($B1006&amp;$C1006,'Smelter Look-up'!$J:$J,0))</f>
        <v>#N/A</v>
      </c>
      <c r="W1006" s="301"/>
      <c r="X1006" s="301">
        <f t="shared" ca="1" si="50"/>
        <v>0</v>
      </c>
      <c r="Y1006" s="301"/>
      <c r="Z1006" s="301"/>
      <c r="AB1006" s="303" t="str">
        <f t="shared" si="51"/>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9"/>
        <v/>
      </c>
      <c r="T1007" s="264" t="str">
        <f ca="1">IF(B1007="","",IF(ISERROR(MATCH($J1007,SorP!$B$1:$B$6230,0)),"",INDIRECT("'SorP'!$A$"&amp;MATCH($J1007,SorP!$B$1:$B$6230,0))))</f>
        <v/>
      </c>
      <c r="U1007" s="299"/>
      <c r="V1007" s="300" t="e">
        <f>IF(C1007="",NA(),MATCH($B1007&amp;$C1007,'Smelter Look-up'!$J:$J,0))</f>
        <v>#N/A</v>
      </c>
      <c r="W1007" s="301"/>
      <c r="X1007" s="301">
        <f t="shared" ca="1" si="50"/>
        <v>0</v>
      </c>
      <c r="Y1007" s="301"/>
      <c r="Z1007" s="301"/>
      <c r="AB1007" s="303" t="str">
        <f t="shared" si="51"/>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9"/>
        <v/>
      </c>
      <c r="T1008" s="264" t="str">
        <f ca="1">IF(B1008="","",IF(ISERROR(MATCH($J1008,SorP!$B$1:$B$6230,0)),"",INDIRECT("'SorP'!$A$"&amp;MATCH($J1008,SorP!$B$1:$B$6230,0))))</f>
        <v/>
      </c>
      <c r="U1008" s="299"/>
      <c r="V1008" s="300" t="e">
        <f>IF(C1008="",NA(),MATCH($B1008&amp;$C1008,'Smelter Look-up'!$J:$J,0))</f>
        <v>#N/A</v>
      </c>
      <c r="W1008" s="301"/>
      <c r="X1008" s="301">
        <f t="shared" ca="1" si="50"/>
        <v>0</v>
      </c>
      <c r="Y1008" s="301"/>
      <c r="Z1008" s="301"/>
      <c r="AB1008" s="303" t="str">
        <f t="shared" si="51"/>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9"/>
        <v/>
      </c>
      <c r="T1009" s="264" t="str">
        <f ca="1">IF(B1009="","",IF(ISERROR(MATCH($J1009,SorP!$B$1:$B$6230,0)),"",INDIRECT("'SorP'!$A$"&amp;MATCH($J1009,SorP!$B$1:$B$6230,0))))</f>
        <v/>
      </c>
      <c r="U1009" s="299"/>
      <c r="V1009" s="300" t="e">
        <f>IF(C1009="",NA(),MATCH($B1009&amp;$C1009,'Smelter Look-up'!$J:$J,0))</f>
        <v>#N/A</v>
      </c>
      <c r="W1009" s="301"/>
      <c r="X1009" s="301">
        <f t="shared" ca="1" si="50"/>
        <v>0</v>
      </c>
      <c r="Y1009" s="301"/>
      <c r="Z1009" s="301"/>
      <c r="AB1009" s="303" t="str">
        <f t="shared" si="51"/>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9"/>
        <v/>
      </c>
      <c r="T1010" s="264" t="str">
        <f ca="1">IF(B1010="","",IF(ISERROR(MATCH($J1010,SorP!$B$1:$B$6230,0)),"",INDIRECT("'SorP'!$A$"&amp;MATCH($J1010,SorP!$B$1:$B$6230,0))))</f>
        <v/>
      </c>
      <c r="U1010" s="299"/>
      <c r="V1010" s="300" t="e">
        <f>IF(C1010="",NA(),MATCH($B1010&amp;$C1010,'Smelter Look-up'!$J:$J,0))</f>
        <v>#N/A</v>
      </c>
      <c r="W1010" s="301"/>
      <c r="X1010" s="301">
        <f t="shared" ca="1" si="50"/>
        <v>0</v>
      </c>
      <c r="Y1010" s="301"/>
      <c r="Z1010" s="301"/>
      <c r="AB1010" s="303" t="str">
        <f t="shared" si="51"/>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9"/>
        <v/>
      </c>
      <c r="T1011" s="264" t="str">
        <f ca="1">IF(B1011="","",IF(ISERROR(MATCH($J1011,SorP!$B$1:$B$6230,0)),"",INDIRECT("'SorP'!$A$"&amp;MATCH($J1011,SorP!$B$1:$B$6230,0))))</f>
        <v/>
      </c>
      <c r="U1011" s="299"/>
      <c r="V1011" s="300" t="e">
        <f>IF(C1011="",NA(),MATCH($B1011&amp;$C1011,'Smelter Look-up'!$J:$J,0))</f>
        <v>#N/A</v>
      </c>
      <c r="W1011" s="301"/>
      <c r="X1011" s="301">
        <f t="shared" ca="1" si="50"/>
        <v>0</v>
      </c>
      <c r="Y1011" s="301"/>
      <c r="Z1011" s="301"/>
      <c r="AB1011" s="303" t="str">
        <f t="shared" si="51"/>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9"/>
        <v/>
      </c>
      <c r="T1012" s="264" t="str">
        <f ca="1">IF(B1012="","",IF(ISERROR(MATCH($J1012,SorP!$B$1:$B$6230,0)),"",INDIRECT("'SorP'!$A$"&amp;MATCH($J1012,SorP!$B$1:$B$6230,0))))</f>
        <v/>
      </c>
      <c r="U1012" s="299"/>
      <c r="V1012" s="300" t="e">
        <f>IF(C1012="",NA(),MATCH($B1012&amp;$C1012,'Smelter Look-up'!$J:$J,0))</f>
        <v>#N/A</v>
      </c>
      <c r="W1012" s="301"/>
      <c r="X1012" s="301">
        <f t="shared" ca="1" si="50"/>
        <v>0</v>
      </c>
      <c r="Y1012" s="301"/>
      <c r="Z1012" s="301"/>
      <c r="AB1012" s="303" t="str">
        <f t="shared" si="51"/>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9"/>
        <v/>
      </c>
      <c r="T1013" s="264" t="str">
        <f ca="1">IF(B1013="","",IF(ISERROR(MATCH($J1013,SorP!$B$1:$B$6230,0)),"",INDIRECT("'SorP'!$A$"&amp;MATCH($J1013,SorP!$B$1:$B$6230,0))))</f>
        <v/>
      </c>
      <c r="U1013" s="299"/>
      <c r="V1013" s="300" t="e">
        <f>IF(C1013="",NA(),MATCH($B1013&amp;$C1013,'Smelter Look-up'!$J:$J,0))</f>
        <v>#N/A</v>
      </c>
      <c r="W1013" s="301"/>
      <c r="X1013" s="301">
        <f t="shared" ca="1" si="50"/>
        <v>0</v>
      </c>
      <c r="Y1013" s="301"/>
      <c r="Z1013" s="301"/>
      <c r="AB1013" s="303" t="str">
        <f t="shared" si="51"/>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9"/>
        <v/>
      </c>
      <c r="T1014" s="264" t="str">
        <f ca="1">IF(B1014="","",IF(ISERROR(MATCH($J1014,SorP!$B$1:$B$6230,0)),"",INDIRECT("'SorP'!$A$"&amp;MATCH($J1014,SorP!$B$1:$B$6230,0))))</f>
        <v/>
      </c>
      <c r="U1014" s="299"/>
      <c r="V1014" s="300" t="e">
        <f>IF(C1014="",NA(),MATCH($B1014&amp;$C1014,'Smelter Look-up'!$J:$J,0))</f>
        <v>#N/A</v>
      </c>
      <c r="W1014" s="301"/>
      <c r="X1014" s="301">
        <f t="shared" ca="1" si="50"/>
        <v>0</v>
      </c>
      <c r="Y1014" s="301"/>
      <c r="Z1014" s="301"/>
      <c r="AB1014" s="303" t="str">
        <f t="shared" si="51"/>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9"/>
        <v/>
      </c>
      <c r="T1015" s="264" t="str">
        <f ca="1">IF(B1015="","",IF(ISERROR(MATCH($J1015,SorP!$B$1:$B$6230,0)),"",INDIRECT("'SorP'!$A$"&amp;MATCH($J1015,SorP!$B$1:$B$6230,0))))</f>
        <v/>
      </c>
      <c r="U1015" s="299"/>
      <c r="V1015" s="300" t="e">
        <f>IF(C1015="",NA(),MATCH($B1015&amp;$C1015,'Smelter Look-up'!$J:$J,0))</f>
        <v>#N/A</v>
      </c>
      <c r="W1015" s="301"/>
      <c r="X1015" s="301">
        <f t="shared" ca="1" si="50"/>
        <v>0</v>
      </c>
      <c r="Y1015" s="301"/>
      <c r="Z1015" s="301"/>
      <c r="AB1015" s="303" t="str">
        <f t="shared" si="51"/>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9"/>
        <v/>
      </c>
      <c r="T1016" s="264" t="str">
        <f ca="1">IF(B1016="","",IF(ISERROR(MATCH($J1016,SorP!$B$1:$B$6230,0)),"",INDIRECT("'SorP'!$A$"&amp;MATCH($J1016,SorP!$B$1:$B$6230,0))))</f>
        <v/>
      </c>
      <c r="U1016" s="299"/>
      <c r="V1016" s="300" t="e">
        <f>IF(C1016="",NA(),MATCH($B1016&amp;$C1016,'Smelter Look-up'!$J:$J,0))</f>
        <v>#N/A</v>
      </c>
      <c r="W1016" s="301"/>
      <c r="X1016" s="301">
        <f t="shared" ca="1" si="50"/>
        <v>0</v>
      </c>
      <c r="Y1016" s="301"/>
      <c r="Z1016" s="301"/>
      <c r="AB1016" s="303" t="str">
        <f t="shared" si="51"/>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9"/>
        <v/>
      </c>
      <c r="T1017" s="264" t="str">
        <f ca="1">IF(B1017="","",IF(ISERROR(MATCH($J1017,SorP!$B$1:$B$6230,0)),"",INDIRECT("'SorP'!$A$"&amp;MATCH($J1017,SorP!$B$1:$B$6230,0))))</f>
        <v/>
      </c>
      <c r="U1017" s="299"/>
      <c r="V1017" s="300" t="e">
        <f>IF(C1017="",NA(),MATCH($B1017&amp;$C1017,'Smelter Look-up'!$J:$J,0))</f>
        <v>#N/A</v>
      </c>
      <c r="W1017" s="301"/>
      <c r="X1017" s="301">
        <f t="shared" ca="1" si="50"/>
        <v>0</v>
      </c>
      <c r="Y1017" s="301"/>
      <c r="Z1017" s="301"/>
      <c r="AB1017" s="303" t="str">
        <f t="shared" si="51"/>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9"/>
        <v/>
      </c>
      <c r="T1018" s="264" t="str">
        <f ca="1">IF(B1018="","",IF(ISERROR(MATCH($J1018,SorP!$B$1:$B$6230,0)),"",INDIRECT("'SorP'!$A$"&amp;MATCH($J1018,SorP!$B$1:$B$6230,0))))</f>
        <v/>
      </c>
      <c r="U1018" s="299"/>
      <c r="V1018" s="300" t="e">
        <f>IF(C1018="",NA(),MATCH($B1018&amp;$C1018,'Smelter Look-up'!$J:$J,0))</f>
        <v>#N/A</v>
      </c>
      <c r="W1018" s="301"/>
      <c r="X1018" s="301">
        <f t="shared" ca="1" si="50"/>
        <v>0</v>
      </c>
      <c r="Y1018" s="301"/>
      <c r="Z1018" s="301"/>
      <c r="AB1018" s="303" t="str">
        <f t="shared" si="51"/>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9"/>
        <v/>
      </c>
      <c r="T1019" s="264" t="str">
        <f ca="1">IF(B1019="","",IF(ISERROR(MATCH($J1019,SorP!$B$1:$B$6230,0)),"",INDIRECT("'SorP'!$A$"&amp;MATCH($J1019,SorP!$B$1:$B$6230,0))))</f>
        <v/>
      </c>
      <c r="U1019" s="299"/>
      <c r="V1019" s="300" t="e">
        <f>IF(C1019="",NA(),MATCH($B1019&amp;$C1019,'Smelter Look-up'!$J:$J,0))</f>
        <v>#N/A</v>
      </c>
      <c r="W1019" s="301"/>
      <c r="X1019" s="301">
        <f t="shared" ca="1" si="50"/>
        <v>0</v>
      </c>
      <c r="Y1019" s="301"/>
      <c r="Z1019" s="301"/>
      <c r="AB1019" s="303" t="str">
        <f t="shared" si="51"/>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9"/>
        <v/>
      </c>
      <c r="T1020" s="264" t="str">
        <f ca="1">IF(B1020="","",IF(ISERROR(MATCH($J1020,SorP!$B$1:$B$6230,0)),"",INDIRECT("'SorP'!$A$"&amp;MATCH($J1020,SorP!$B$1:$B$6230,0))))</f>
        <v/>
      </c>
      <c r="U1020" s="299"/>
      <c r="V1020" s="300" t="e">
        <f>IF(C1020="",NA(),MATCH($B1020&amp;$C1020,'Smelter Look-up'!$J:$J,0))</f>
        <v>#N/A</v>
      </c>
      <c r="W1020" s="301"/>
      <c r="X1020" s="301">
        <f t="shared" ca="1" si="50"/>
        <v>0</v>
      </c>
      <c r="Y1020" s="301"/>
      <c r="Z1020" s="301"/>
      <c r="AB1020" s="303" t="str">
        <f t="shared" si="51"/>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9"/>
        <v/>
      </c>
      <c r="T1021" s="264" t="str">
        <f ca="1">IF(B1021="","",IF(ISERROR(MATCH($J1021,SorP!$B$1:$B$6230,0)),"",INDIRECT("'SorP'!$A$"&amp;MATCH($J1021,SorP!$B$1:$B$6230,0))))</f>
        <v/>
      </c>
      <c r="U1021" s="299"/>
      <c r="V1021" s="300" t="e">
        <f>IF(C1021="",NA(),MATCH($B1021&amp;$C1021,'Smelter Look-up'!$J:$J,0))</f>
        <v>#N/A</v>
      </c>
      <c r="W1021" s="301"/>
      <c r="X1021" s="301">
        <f t="shared" ca="1" si="50"/>
        <v>0</v>
      </c>
      <c r="Y1021" s="301"/>
      <c r="Z1021" s="301"/>
      <c r="AB1021" s="303" t="str">
        <f t="shared" si="51"/>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9"/>
        <v/>
      </c>
      <c r="T1022" s="264" t="str">
        <f ca="1">IF(B1022="","",IF(ISERROR(MATCH($J1022,SorP!$B$1:$B$6230,0)),"",INDIRECT("'SorP'!$A$"&amp;MATCH($J1022,SorP!$B$1:$B$6230,0))))</f>
        <v/>
      </c>
      <c r="U1022" s="299"/>
      <c r="V1022" s="300" t="e">
        <f>IF(C1022="",NA(),MATCH($B1022&amp;$C1022,'Smelter Look-up'!$J:$J,0))</f>
        <v>#N/A</v>
      </c>
      <c r="W1022" s="301"/>
      <c r="X1022" s="301">
        <f t="shared" ca="1" si="50"/>
        <v>0</v>
      </c>
      <c r="Y1022" s="301"/>
      <c r="Z1022" s="301"/>
      <c r="AB1022" s="303" t="str">
        <f t="shared" si="51"/>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9"/>
        <v/>
      </c>
      <c r="T1023" s="264" t="str">
        <f ca="1">IF(B1023="","",IF(ISERROR(MATCH($J1023,SorP!$B$1:$B$6230,0)),"",INDIRECT("'SorP'!$A$"&amp;MATCH($J1023,SorP!$B$1:$B$6230,0))))</f>
        <v/>
      </c>
      <c r="U1023" s="299"/>
      <c r="V1023" s="300" t="e">
        <f>IF(C1023="",NA(),MATCH($B1023&amp;$C1023,'Smelter Look-up'!$J:$J,0))</f>
        <v>#N/A</v>
      </c>
      <c r="W1023" s="301"/>
      <c r="X1023" s="301">
        <f t="shared" ca="1" si="50"/>
        <v>0</v>
      </c>
      <c r="Y1023" s="301"/>
      <c r="Z1023" s="301"/>
      <c r="AB1023" s="303" t="str">
        <f t="shared" si="51"/>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9"/>
        <v/>
      </c>
      <c r="T1024" s="264" t="str">
        <f ca="1">IF(B1024="","",IF(ISERROR(MATCH($J1024,SorP!$B$1:$B$6230,0)),"",INDIRECT("'SorP'!$A$"&amp;MATCH($J1024,SorP!$B$1:$B$6230,0))))</f>
        <v/>
      </c>
      <c r="U1024" s="299"/>
      <c r="V1024" s="300" t="e">
        <f>IF(C1024="",NA(),MATCH($B1024&amp;$C1024,'Smelter Look-up'!$J:$J,0))</f>
        <v>#N/A</v>
      </c>
      <c r="W1024" s="301"/>
      <c r="X1024" s="301">
        <f t="shared" ca="1" si="50"/>
        <v>0</v>
      </c>
      <c r="Y1024" s="301"/>
      <c r="Z1024" s="301"/>
      <c r="AB1024" s="303" t="str">
        <f t="shared" si="51"/>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9"/>
        <v/>
      </c>
      <c r="T1025" s="264" t="str">
        <f ca="1">IF(B1025="","",IF(ISERROR(MATCH($J1025,SorP!$B$1:$B$6230,0)),"",INDIRECT("'SorP'!$A$"&amp;MATCH($J1025,SorP!$B$1:$B$6230,0))))</f>
        <v/>
      </c>
      <c r="U1025" s="299"/>
      <c r="V1025" s="300" t="e">
        <f>IF(C1025="",NA(),MATCH($B1025&amp;$C1025,'Smelter Look-up'!$J:$J,0))</f>
        <v>#N/A</v>
      </c>
      <c r="W1025" s="301"/>
      <c r="X1025" s="301">
        <f t="shared" ca="1" si="50"/>
        <v>0</v>
      </c>
      <c r="Y1025" s="301"/>
      <c r="Z1025" s="301"/>
      <c r="AB1025" s="303" t="str">
        <f t="shared" si="51"/>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9"/>
        <v/>
      </c>
      <c r="T1026" s="264" t="str">
        <f ca="1">IF(B1026="","",IF(ISERROR(MATCH($J1026,SorP!$B$1:$B$6230,0)),"",INDIRECT("'SorP'!$A$"&amp;MATCH($J1026,SorP!$B$1:$B$6230,0))))</f>
        <v/>
      </c>
      <c r="U1026" s="299"/>
      <c r="V1026" s="300" t="e">
        <f>IF(C1026="",NA(),MATCH($B1026&amp;$C1026,'Smelter Look-up'!$J:$J,0))</f>
        <v>#N/A</v>
      </c>
      <c r="W1026" s="301"/>
      <c r="X1026" s="301">
        <f t="shared" ca="1" si="50"/>
        <v>0</v>
      </c>
      <c r="Y1026" s="301"/>
      <c r="Z1026" s="301"/>
      <c r="AB1026" s="303" t="str">
        <f t="shared" si="51"/>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9"/>
        <v/>
      </c>
      <c r="T1027" s="264" t="str">
        <f ca="1">IF(B1027="","",IF(ISERROR(MATCH($J1027,SorP!$B$1:$B$6230,0)),"",INDIRECT("'SorP'!$A$"&amp;MATCH($J1027,SorP!$B$1:$B$6230,0))))</f>
        <v/>
      </c>
      <c r="U1027" s="299"/>
      <c r="V1027" s="300" t="e">
        <f>IF(C1027="",NA(),MATCH($B1027&amp;$C1027,'Smelter Look-up'!$J:$J,0))</f>
        <v>#N/A</v>
      </c>
      <c r="W1027" s="301"/>
      <c r="X1027" s="301">
        <f t="shared" ca="1" si="50"/>
        <v>0</v>
      </c>
      <c r="Y1027" s="301"/>
      <c r="Z1027" s="301"/>
      <c r="AB1027" s="303" t="str">
        <f t="shared" si="51"/>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9"/>
        <v/>
      </c>
      <c r="T1028" s="264" t="str">
        <f ca="1">IF(B1028="","",IF(ISERROR(MATCH($J1028,SorP!$B$1:$B$6230,0)),"",INDIRECT("'SorP'!$A$"&amp;MATCH($J1028,SorP!$B$1:$B$6230,0))))</f>
        <v/>
      </c>
      <c r="U1028" s="299"/>
      <c r="V1028" s="300" t="e">
        <f>IF(C1028="",NA(),MATCH($B1028&amp;$C1028,'Smelter Look-up'!$J:$J,0))</f>
        <v>#N/A</v>
      </c>
      <c r="W1028" s="301"/>
      <c r="X1028" s="301">
        <f t="shared" ca="1" si="50"/>
        <v>0</v>
      </c>
      <c r="Y1028" s="301"/>
      <c r="Z1028" s="301"/>
      <c r="AB1028" s="303" t="str">
        <f t="shared" si="51"/>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9"/>
        <v/>
      </c>
      <c r="T1029" s="264" t="str">
        <f ca="1">IF(B1029="","",IF(ISERROR(MATCH($J1029,SorP!$B$1:$B$6230,0)),"",INDIRECT("'SorP'!$A$"&amp;MATCH($J1029,SorP!$B$1:$B$6230,0))))</f>
        <v/>
      </c>
      <c r="U1029" s="299"/>
      <c r="V1029" s="300" t="e">
        <f>IF(C1029="",NA(),MATCH($B1029&amp;$C1029,'Smelter Look-up'!$J:$J,0))</f>
        <v>#N/A</v>
      </c>
      <c r="W1029" s="301"/>
      <c r="X1029" s="301">
        <f t="shared" ca="1" si="50"/>
        <v>0</v>
      </c>
      <c r="Y1029" s="301"/>
      <c r="Z1029" s="301"/>
      <c r="AB1029" s="303" t="str">
        <f t="shared" si="51"/>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ca="1" si="49"/>
        <v/>
      </c>
      <c r="T1030" s="264" t="str">
        <f ca="1">IF(B1030="","",IF(ISERROR(MATCH($J1030,SorP!$B$1:$B$6230,0)),"",INDIRECT("'SorP'!$A$"&amp;MATCH($J1030,SorP!$B$1:$B$6230,0))))</f>
        <v/>
      </c>
      <c r="U1030" s="299"/>
      <c r="V1030" s="300" t="e">
        <f>IF(C1030="",NA(),MATCH($B1030&amp;$C1030,'Smelter Look-up'!$J:$J,0))</f>
        <v>#N/A</v>
      </c>
      <c r="W1030" s="301"/>
      <c r="X1030" s="301">
        <f t="shared" ca="1" si="50"/>
        <v>0</v>
      </c>
      <c r="Y1030" s="301"/>
      <c r="Z1030" s="301"/>
      <c r="AB1030" s="303" t="str">
        <f t="shared" si="51"/>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ref="S1065:S1128" ca="1" si="52">IF(B1065="","",IF(ISERROR(MATCH($E1065,CL,0)),"Unknown",INDIRECT("'C'!$A$"&amp;MATCH($E1065,CL,0)+1)))</f>
        <v/>
      </c>
      <c r="T1065" s="264" t="str">
        <f ca="1">IF(B1065="","",IF(ISERROR(MATCH($J1065,SorP!$B$1:$B$6230,0)),"",INDIRECT("'SorP'!$A$"&amp;MATCH($J1065,SorP!$B$1:$B$6230,0))))</f>
        <v/>
      </c>
      <c r="U1065" s="299"/>
      <c r="V1065" s="300" t="e">
        <f>IF(C1065="",NA(),MATCH($B1065&amp;$C1065,'Smelter Look-up'!$J:$J,0))</f>
        <v>#N/A</v>
      </c>
      <c r="W1065" s="301"/>
      <c r="X1065" s="301">
        <f t="shared" ref="X1065:X1128" ca="1" si="53">IF(AND(C1065="Smelter not listed",OR(LEN(D1065)=0,LEN(E1065)=0)),1,0)</f>
        <v>0</v>
      </c>
      <c r="Y1065" s="301"/>
      <c r="Z1065" s="301"/>
      <c r="AB1065" s="303" t="str">
        <f t="shared" ref="AB1065:AB1128" si="54">B1065&amp;C1065</f>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52"/>
        <v/>
      </c>
      <c r="T1066" s="264" t="str">
        <f ca="1">IF(B1066="","",IF(ISERROR(MATCH($J1066,SorP!$B$1:$B$6230,0)),"",INDIRECT("'SorP'!$A$"&amp;MATCH($J1066,SorP!$B$1:$B$6230,0))))</f>
        <v/>
      </c>
      <c r="U1066" s="299"/>
      <c r="V1066" s="300" t="e">
        <f>IF(C1066="",NA(),MATCH($B1066&amp;$C1066,'Smelter Look-up'!$J:$J,0))</f>
        <v>#N/A</v>
      </c>
      <c r="W1066" s="301"/>
      <c r="X1066" s="301">
        <f t="shared" ca="1" si="53"/>
        <v>0</v>
      </c>
      <c r="Y1066" s="301"/>
      <c r="Z1066" s="301"/>
      <c r="AB1066" s="303" t="str">
        <f t="shared" si="54"/>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52"/>
        <v/>
      </c>
      <c r="T1067" s="264" t="str">
        <f ca="1">IF(B1067="","",IF(ISERROR(MATCH($J1067,SorP!$B$1:$B$6230,0)),"",INDIRECT("'SorP'!$A$"&amp;MATCH($J1067,SorP!$B$1:$B$6230,0))))</f>
        <v/>
      </c>
      <c r="U1067" s="299"/>
      <c r="V1067" s="300" t="e">
        <f>IF(C1067="",NA(),MATCH($B1067&amp;$C1067,'Smelter Look-up'!$J:$J,0))</f>
        <v>#N/A</v>
      </c>
      <c r="W1067" s="301"/>
      <c r="X1067" s="301">
        <f t="shared" ca="1" si="53"/>
        <v>0</v>
      </c>
      <c r="Y1067" s="301"/>
      <c r="Z1067" s="301"/>
      <c r="AB1067" s="303" t="str">
        <f t="shared" si="54"/>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52"/>
        <v/>
      </c>
      <c r="T1068" s="264" t="str">
        <f ca="1">IF(B1068="","",IF(ISERROR(MATCH($J1068,SorP!$B$1:$B$6230,0)),"",INDIRECT("'SorP'!$A$"&amp;MATCH($J1068,SorP!$B$1:$B$6230,0))))</f>
        <v/>
      </c>
      <c r="U1068" s="299"/>
      <c r="V1068" s="300" t="e">
        <f>IF(C1068="",NA(),MATCH($B1068&amp;$C1068,'Smelter Look-up'!$J:$J,0))</f>
        <v>#N/A</v>
      </c>
      <c r="W1068" s="301"/>
      <c r="X1068" s="301">
        <f t="shared" ca="1" si="53"/>
        <v>0</v>
      </c>
      <c r="Y1068" s="301"/>
      <c r="Z1068" s="301"/>
      <c r="AB1068" s="303" t="str">
        <f t="shared" si="54"/>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52"/>
        <v/>
      </c>
      <c r="T1069" s="264" t="str">
        <f ca="1">IF(B1069="","",IF(ISERROR(MATCH($J1069,SorP!$B$1:$B$6230,0)),"",INDIRECT("'SorP'!$A$"&amp;MATCH($J1069,SorP!$B$1:$B$6230,0))))</f>
        <v/>
      </c>
      <c r="U1069" s="299"/>
      <c r="V1069" s="300" t="e">
        <f>IF(C1069="",NA(),MATCH($B1069&amp;$C1069,'Smelter Look-up'!$J:$J,0))</f>
        <v>#N/A</v>
      </c>
      <c r="W1069" s="301"/>
      <c r="X1069" s="301">
        <f t="shared" ca="1" si="53"/>
        <v>0</v>
      </c>
      <c r="Y1069" s="301"/>
      <c r="Z1069" s="301"/>
      <c r="AB1069" s="303" t="str">
        <f t="shared" si="54"/>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52"/>
        <v/>
      </c>
      <c r="T1070" s="264" t="str">
        <f ca="1">IF(B1070="","",IF(ISERROR(MATCH($J1070,SorP!$B$1:$B$6230,0)),"",INDIRECT("'SorP'!$A$"&amp;MATCH($J1070,SorP!$B$1:$B$6230,0))))</f>
        <v/>
      </c>
      <c r="U1070" s="299"/>
      <c r="V1070" s="300" t="e">
        <f>IF(C1070="",NA(),MATCH($B1070&amp;$C1070,'Smelter Look-up'!$J:$J,0))</f>
        <v>#N/A</v>
      </c>
      <c r="W1070" s="301"/>
      <c r="X1070" s="301">
        <f t="shared" ca="1" si="53"/>
        <v>0</v>
      </c>
      <c r="Y1070" s="301"/>
      <c r="Z1070" s="301"/>
      <c r="AB1070" s="303" t="str">
        <f t="shared" si="54"/>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52"/>
        <v/>
      </c>
      <c r="T1071" s="264" t="str">
        <f ca="1">IF(B1071="","",IF(ISERROR(MATCH($J1071,SorP!$B$1:$B$6230,0)),"",INDIRECT("'SorP'!$A$"&amp;MATCH($J1071,SorP!$B$1:$B$6230,0))))</f>
        <v/>
      </c>
      <c r="U1071" s="299"/>
      <c r="V1071" s="300" t="e">
        <f>IF(C1071="",NA(),MATCH($B1071&amp;$C1071,'Smelter Look-up'!$J:$J,0))</f>
        <v>#N/A</v>
      </c>
      <c r="W1071" s="301"/>
      <c r="X1071" s="301">
        <f t="shared" ca="1" si="53"/>
        <v>0</v>
      </c>
      <c r="Y1071" s="301"/>
      <c r="Z1071" s="301"/>
      <c r="AB1071" s="303" t="str">
        <f t="shared" si="54"/>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52"/>
        <v/>
      </c>
      <c r="T1072" s="264" t="str">
        <f ca="1">IF(B1072="","",IF(ISERROR(MATCH($J1072,SorP!$B$1:$B$6230,0)),"",INDIRECT("'SorP'!$A$"&amp;MATCH($J1072,SorP!$B$1:$B$6230,0))))</f>
        <v/>
      </c>
      <c r="U1072" s="299"/>
      <c r="V1072" s="300" t="e">
        <f>IF(C1072="",NA(),MATCH($B1072&amp;$C1072,'Smelter Look-up'!$J:$J,0))</f>
        <v>#N/A</v>
      </c>
      <c r="W1072" s="301"/>
      <c r="X1072" s="301">
        <f t="shared" ca="1" si="53"/>
        <v>0</v>
      </c>
      <c r="Y1072" s="301"/>
      <c r="Z1072" s="301"/>
      <c r="AB1072" s="303" t="str">
        <f t="shared" si="54"/>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52"/>
        <v/>
      </c>
      <c r="T1073" s="264" t="str">
        <f ca="1">IF(B1073="","",IF(ISERROR(MATCH($J1073,SorP!$B$1:$B$6230,0)),"",INDIRECT("'SorP'!$A$"&amp;MATCH($J1073,SorP!$B$1:$B$6230,0))))</f>
        <v/>
      </c>
      <c r="U1073" s="299"/>
      <c r="V1073" s="300" t="e">
        <f>IF(C1073="",NA(),MATCH($B1073&amp;$C1073,'Smelter Look-up'!$J:$J,0))</f>
        <v>#N/A</v>
      </c>
      <c r="W1073" s="301"/>
      <c r="X1073" s="301">
        <f t="shared" ca="1" si="53"/>
        <v>0</v>
      </c>
      <c r="Y1073" s="301"/>
      <c r="Z1073" s="301"/>
      <c r="AB1073" s="303" t="str">
        <f t="shared" si="54"/>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52"/>
        <v/>
      </c>
      <c r="T1074" s="264" t="str">
        <f ca="1">IF(B1074="","",IF(ISERROR(MATCH($J1074,SorP!$B$1:$B$6230,0)),"",INDIRECT("'SorP'!$A$"&amp;MATCH($J1074,SorP!$B$1:$B$6230,0))))</f>
        <v/>
      </c>
      <c r="U1074" s="299"/>
      <c r="V1074" s="300" t="e">
        <f>IF(C1074="",NA(),MATCH($B1074&amp;$C1074,'Smelter Look-up'!$J:$J,0))</f>
        <v>#N/A</v>
      </c>
      <c r="W1074" s="301"/>
      <c r="X1074" s="301">
        <f t="shared" ca="1" si="53"/>
        <v>0</v>
      </c>
      <c r="Y1074" s="301"/>
      <c r="Z1074" s="301"/>
      <c r="AB1074" s="303" t="str">
        <f t="shared" si="54"/>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52"/>
        <v/>
      </c>
      <c r="T1075" s="264" t="str">
        <f ca="1">IF(B1075="","",IF(ISERROR(MATCH($J1075,SorP!$B$1:$B$6230,0)),"",INDIRECT("'SorP'!$A$"&amp;MATCH($J1075,SorP!$B$1:$B$6230,0))))</f>
        <v/>
      </c>
      <c r="U1075" s="299"/>
      <c r="V1075" s="300" t="e">
        <f>IF(C1075="",NA(),MATCH($B1075&amp;$C1075,'Smelter Look-up'!$J:$J,0))</f>
        <v>#N/A</v>
      </c>
      <c r="W1075" s="301"/>
      <c r="X1075" s="301">
        <f t="shared" ca="1" si="53"/>
        <v>0</v>
      </c>
      <c r="Y1075" s="301"/>
      <c r="Z1075" s="301"/>
      <c r="AB1075" s="303" t="str">
        <f t="shared" si="54"/>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52"/>
        <v/>
      </c>
      <c r="T1076" s="264" t="str">
        <f ca="1">IF(B1076="","",IF(ISERROR(MATCH($J1076,SorP!$B$1:$B$6230,0)),"",INDIRECT("'SorP'!$A$"&amp;MATCH($J1076,SorP!$B$1:$B$6230,0))))</f>
        <v/>
      </c>
      <c r="U1076" s="299"/>
      <c r="V1076" s="300" t="e">
        <f>IF(C1076="",NA(),MATCH($B1076&amp;$C1076,'Smelter Look-up'!$J:$J,0))</f>
        <v>#N/A</v>
      </c>
      <c r="W1076" s="301"/>
      <c r="X1076" s="301">
        <f t="shared" ca="1" si="53"/>
        <v>0</v>
      </c>
      <c r="Y1076" s="301"/>
      <c r="Z1076" s="301"/>
      <c r="AB1076" s="303" t="str">
        <f t="shared" si="54"/>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52"/>
        <v/>
      </c>
      <c r="T1077" s="264" t="str">
        <f ca="1">IF(B1077="","",IF(ISERROR(MATCH($J1077,SorP!$B$1:$B$6230,0)),"",INDIRECT("'SorP'!$A$"&amp;MATCH($J1077,SorP!$B$1:$B$6230,0))))</f>
        <v/>
      </c>
      <c r="U1077" s="299"/>
      <c r="V1077" s="300" t="e">
        <f>IF(C1077="",NA(),MATCH($B1077&amp;$C1077,'Smelter Look-up'!$J:$J,0))</f>
        <v>#N/A</v>
      </c>
      <c r="W1077" s="301"/>
      <c r="X1077" s="301">
        <f t="shared" ca="1" si="53"/>
        <v>0</v>
      </c>
      <c r="Y1077" s="301"/>
      <c r="Z1077" s="301"/>
      <c r="AB1077" s="303" t="str">
        <f t="shared" si="54"/>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52"/>
        <v/>
      </c>
      <c r="T1078" s="264" t="str">
        <f ca="1">IF(B1078="","",IF(ISERROR(MATCH($J1078,SorP!$B$1:$B$6230,0)),"",INDIRECT("'SorP'!$A$"&amp;MATCH($J1078,SorP!$B$1:$B$6230,0))))</f>
        <v/>
      </c>
      <c r="U1078" s="299"/>
      <c r="V1078" s="300" t="e">
        <f>IF(C1078="",NA(),MATCH($B1078&amp;$C1078,'Smelter Look-up'!$J:$J,0))</f>
        <v>#N/A</v>
      </c>
      <c r="W1078" s="301"/>
      <c r="X1078" s="301">
        <f t="shared" ca="1" si="53"/>
        <v>0</v>
      </c>
      <c r="Y1078" s="301"/>
      <c r="Z1078" s="301"/>
      <c r="AB1078" s="303" t="str">
        <f t="shared" si="54"/>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52"/>
        <v/>
      </c>
      <c r="T1079" s="264" t="str">
        <f ca="1">IF(B1079="","",IF(ISERROR(MATCH($J1079,SorP!$B$1:$B$6230,0)),"",INDIRECT("'SorP'!$A$"&amp;MATCH($J1079,SorP!$B$1:$B$6230,0))))</f>
        <v/>
      </c>
      <c r="U1079" s="299"/>
      <c r="V1079" s="300" t="e">
        <f>IF(C1079="",NA(),MATCH($B1079&amp;$C1079,'Smelter Look-up'!$J:$J,0))</f>
        <v>#N/A</v>
      </c>
      <c r="W1079" s="301"/>
      <c r="X1079" s="301">
        <f t="shared" ca="1" si="53"/>
        <v>0</v>
      </c>
      <c r="Y1079" s="301"/>
      <c r="Z1079" s="301"/>
      <c r="AB1079" s="303" t="str">
        <f t="shared" si="54"/>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52"/>
        <v/>
      </c>
      <c r="T1080" s="264" t="str">
        <f ca="1">IF(B1080="","",IF(ISERROR(MATCH($J1080,SorP!$B$1:$B$6230,0)),"",INDIRECT("'SorP'!$A$"&amp;MATCH($J1080,SorP!$B$1:$B$6230,0))))</f>
        <v/>
      </c>
      <c r="U1080" s="299"/>
      <c r="V1080" s="300" t="e">
        <f>IF(C1080="",NA(),MATCH($B1080&amp;$C1080,'Smelter Look-up'!$J:$J,0))</f>
        <v>#N/A</v>
      </c>
      <c r="W1080" s="301"/>
      <c r="X1080" s="301">
        <f t="shared" ca="1" si="53"/>
        <v>0</v>
      </c>
      <c r="Y1080" s="301"/>
      <c r="Z1080" s="301"/>
      <c r="AB1080" s="303" t="str">
        <f t="shared" si="54"/>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52"/>
        <v/>
      </c>
      <c r="T1081" s="264" t="str">
        <f ca="1">IF(B1081="","",IF(ISERROR(MATCH($J1081,SorP!$B$1:$B$6230,0)),"",INDIRECT("'SorP'!$A$"&amp;MATCH($J1081,SorP!$B$1:$B$6230,0))))</f>
        <v/>
      </c>
      <c r="U1081" s="299"/>
      <c r="V1081" s="300" t="e">
        <f>IF(C1081="",NA(),MATCH($B1081&amp;$C1081,'Smelter Look-up'!$J:$J,0))</f>
        <v>#N/A</v>
      </c>
      <c r="W1081" s="301"/>
      <c r="X1081" s="301">
        <f t="shared" ca="1" si="53"/>
        <v>0</v>
      </c>
      <c r="Y1081" s="301"/>
      <c r="Z1081" s="301"/>
      <c r="AB1081" s="303" t="str">
        <f t="shared" si="54"/>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52"/>
        <v/>
      </c>
      <c r="T1082" s="264" t="str">
        <f ca="1">IF(B1082="","",IF(ISERROR(MATCH($J1082,SorP!$B$1:$B$6230,0)),"",INDIRECT("'SorP'!$A$"&amp;MATCH($J1082,SorP!$B$1:$B$6230,0))))</f>
        <v/>
      </c>
      <c r="U1082" s="299"/>
      <c r="V1082" s="300" t="e">
        <f>IF(C1082="",NA(),MATCH($B1082&amp;$C1082,'Smelter Look-up'!$J:$J,0))</f>
        <v>#N/A</v>
      </c>
      <c r="W1082" s="301"/>
      <c r="X1082" s="301">
        <f t="shared" ca="1" si="53"/>
        <v>0</v>
      </c>
      <c r="Y1082" s="301"/>
      <c r="Z1082" s="301"/>
      <c r="AB1082" s="303" t="str">
        <f t="shared" si="54"/>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52"/>
        <v/>
      </c>
      <c r="T1083" s="264" t="str">
        <f ca="1">IF(B1083="","",IF(ISERROR(MATCH($J1083,SorP!$B$1:$B$6230,0)),"",INDIRECT("'SorP'!$A$"&amp;MATCH($J1083,SorP!$B$1:$B$6230,0))))</f>
        <v/>
      </c>
      <c r="U1083" s="299"/>
      <c r="V1083" s="300" t="e">
        <f>IF(C1083="",NA(),MATCH($B1083&amp;$C1083,'Smelter Look-up'!$J:$J,0))</f>
        <v>#N/A</v>
      </c>
      <c r="W1083" s="301"/>
      <c r="X1083" s="301">
        <f t="shared" ca="1" si="53"/>
        <v>0</v>
      </c>
      <c r="Y1083" s="301"/>
      <c r="Z1083" s="301"/>
      <c r="AB1083" s="303" t="str">
        <f t="shared" si="54"/>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52"/>
        <v/>
      </c>
      <c r="T1084" s="264" t="str">
        <f ca="1">IF(B1084="","",IF(ISERROR(MATCH($J1084,SorP!$B$1:$B$6230,0)),"",INDIRECT("'SorP'!$A$"&amp;MATCH($J1084,SorP!$B$1:$B$6230,0))))</f>
        <v/>
      </c>
      <c r="U1084" s="299"/>
      <c r="V1084" s="300" t="e">
        <f>IF(C1084="",NA(),MATCH($B1084&amp;$C1084,'Smelter Look-up'!$J:$J,0))</f>
        <v>#N/A</v>
      </c>
      <c r="W1084" s="301"/>
      <c r="X1084" s="301">
        <f t="shared" ca="1" si="53"/>
        <v>0</v>
      </c>
      <c r="Y1084" s="301"/>
      <c r="Z1084" s="301"/>
      <c r="AB1084" s="303" t="str">
        <f t="shared" si="54"/>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52"/>
        <v/>
      </c>
      <c r="T1085" s="264" t="str">
        <f ca="1">IF(B1085="","",IF(ISERROR(MATCH($J1085,SorP!$B$1:$B$6230,0)),"",INDIRECT("'SorP'!$A$"&amp;MATCH($J1085,SorP!$B$1:$B$6230,0))))</f>
        <v/>
      </c>
      <c r="U1085" s="299"/>
      <c r="V1085" s="300" t="e">
        <f>IF(C1085="",NA(),MATCH($B1085&amp;$C1085,'Smelter Look-up'!$J:$J,0))</f>
        <v>#N/A</v>
      </c>
      <c r="W1085" s="301"/>
      <c r="X1085" s="301">
        <f t="shared" ca="1" si="53"/>
        <v>0</v>
      </c>
      <c r="Y1085" s="301"/>
      <c r="Z1085" s="301"/>
      <c r="AB1085" s="303" t="str">
        <f t="shared" si="54"/>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52"/>
        <v/>
      </c>
      <c r="T1086" s="264" t="str">
        <f ca="1">IF(B1086="","",IF(ISERROR(MATCH($J1086,SorP!$B$1:$B$6230,0)),"",INDIRECT("'SorP'!$A$"&amp;MATCH($J1086,SorP!$B$1:$B$6230,0))))</f>
        <v/>
      </c>
      <c r="U1086" s="299"/>
      <c r="V1086" s="300" t="e">
        <f>IF(C1086="",NA(),MATCH($B1086&amp;$C1086,'Smelter Look-up'!$J:$J,0))</f>
        <v>#N/A</v>
      </c>
      <c r="W1086" s="301"/>
      <c r="X1086" s="301">
        <f t="shared" ca="1" si="53"/>
        <v>0</v>
      </c>
      <c r="Y1086" s="301"/>
      <c r="Z1086" s="301"/>
      <c r="AB1086" s="303" t="str">
        <f t="shared" si="54"/>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52"/>
        <v/>
      </c>
      <c r="T1087" s="264" t="str">
        <f ca="1">IF(B1087="","",IF(ISERROR(MATCH($J1087,SorP!$B$1:$B$6230,0)),"",INDIRECT("'SorP'!$A$"&amp;MATCH($J1087,SorP!$B$1:$B$6230,0))))</f>
        <v/>
      </c>
      <c r="U1087" s="299"/>
      <c r="V1087" s="300" t="e">
        <f>IF(C1087="",NA(),MATCH($B1087&amp;$C1087,'Smelter Look-up'!$J:$J,0))</f>
        <v>#N/A</v>
      </c>
      <c r="W1087" s="301"/>
      <c r="X1087" s="301">
        <f t="shared" ca="1" si="53"/>
        <v>0</v>
      </c>
      <c r="Y1087" s="301"/>
      <c r="Z1087" s="301"/>
      <c r="AB1087" s="303" t="str">
        <f t="shared" si="54"/>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52"/>
        <v/>
      </c>
      <c r="T1088" s="264" t="str">
        <f ca="1">IF(B1088="","",IF(ISERROR(MATCH($J1088,SorP!$B$1:$B$6230,0)),"",INDIRECT("'SorP'!$A$"&amp;MATCH($J1088,SorP!$B$1:$B$6230,0))))</f>
        <v/>
      </c>
      <c r="U1088" s="299"/>
      <c r="V1088" s="300" t="e">
        <f>IF(C1088="",NA(),MATCH($B1088&amp;$C1088,'Smelter Look-up'!$J:$J,0))</f>
        <v>#N/A</v>
      </c>
      <c r="W1088" s="301"/>
      <c r="X1088" s="301">
        <f t="shared" ca="1" si="53"/>
        <v>0</v>
      </c>
      <c r="Y1088" s="301"/>
      <c r="Z1088" s="301"/>
      <c r="AB1088" s="303" t="str">
        <f t="shared" si="54"/>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52"/>
        <v/>
      </c>
      <c r="T1089" s="264" t="str">
        <f ca="1">IF(B1089="","",IF(ISERROR(MATCH($J1089,SorP!$B$1:$B$6230,0)),"",INDIRECT("'SorP'!$A$"&amp;MATCH($J1089,SorP!$B$1:$B$6230,0))))</f>
        <v/>
      </c>
      <c r="U1089" s="299"/>
      <c r="V1089" s="300" t="e">
        <f>IF(C1089="",NA(),MATCH($B1089&amp;$C1089,'Smelter Look-up'!$J:$J,0))</f>
        <v>#N/A</v>
      </c>
      <c r="W1089" s="301"/>
      <c r="X1089" s="301">
        <f t="shared" ca="1" si="53"/>
        <v>0</v>
      </c>
      <c r="Y1089" s="301"/>
      <c r="Z1089" s="301"/>
      <c r="AB1089" s="303" t="str">
        <f t="shared" si="54"/>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52"/>
        <v/>
      </c>
      <c r="T1090" s="264" t="str">
        <f ca="1">IF(B1090="","",IF(ISERROR(MATCH($J1090,SorP!$B$1:$B$6230,0)),"",INDIRECT("'SorP'!$A$"&amp;MATCH($J1090,SorP!$B$1:$B$6230,0))))</f>
        <v/>
      </c>
      <c r="U1090" s="299"/>
      <c r="V1090" s="300" t="e">
        <f>IF(C1090="",NA(),MATCH($B1090&amp;$C1090,'Smelter Look-up'!$J:$J,0))</f>
        <v>#N/A</v>
      </c>
      <c r="W1090" s="301"/>
      <c r="X1090" s="301">
        <f t="shared" ca="1" si="53"/>
        <v>0</v>
      </c>
      <c r="Y1090" s="301"/>
      <c r="Z1090" s="301"/>
      <c r="AB1090" s="303" t="str">
        <f t="shared" si="54"/>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52"/>
        <v/>
      </c>
      <c r="T1091" s="264" t="str">
        <f ca="1">IF(B1091="","",IF(ISERROR(MATCH($J1091,SorP!$B$1:$B$6230,0)),"",INDIRECT("'SorP'!$A$"&amp;MATCH($J1091,SorP!$B$1:$B$6230,0))))</f>
        <v/>
      </c>
      <c r="U1091" s="299"/>
      <c r="V1091" s="300" t="e">
        <f>IF(C1091="",NA(),MATCH($B1091&amp;$C1091,'Smelter Look-up'!$J:$J,0))</f>
        <v>#N/A</v>
      </c>
      <c r="W1091" s="301"/>
      <c r="X1091" s="301">
        <f t="shared" ca="1" si="53"/>
        <v>0</v>
      </c>
      <c r="Y1091" s="301"/>
      <c r="Z1091" s="301"/>
      <c r="AB1091" s="303" t="str">
        <f t="shared" si="54"/>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52"/>
        <v/>
      </c>
      <c r="T1092" s="264" t="str">
        <f ca="1">IF(B1092="","",IF(ISERROR(MATCH($J1092,SorP!$B$1:$B$6230,0)),"",INDIRECT("'SorP'!$A$"&amp;MATCH($J1092,SorP!$B$1:$B$6230,0))))</f>
        <v/>
      </c>
      <c r="U1092" s="299"/>
      <c r="V1092" s="300" t="e">
        <f>IF(C1092="",NA(),MATCH($B1092&amp;$C1092,'Smelter Look-up'!$J:$J,0))</f>
        <v>#N/A</v>
      </c>
      <c r="W1092" s="301"/>
      <c r="X1092" s="301">
        <f t="shared" ca="1" si="53"/>
        <v>0</v>
      </c>
      <c r="Y1092" s="301"/>
      <c r="Z1092" s="301"/>
      <c r="AB1092" s="303" t="str">
        <f t="shared" si="54"/>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52"/>
        <v/>
      </c>
      <c r="T1093" s="264" t="str">
        <f ca="1">IF(B1093="","",IF(ISERROR(MATCH($J1093,SorP!$B$1:$B$6230,0)),"",INDIRECT("'SorP'!$A$"&amp;MATCH($J1093,SorP!$B$1:$B$6230,0))))</f>
        <v/>
      </c>
      <c r="U1093" s="299"/>
      <c r="V1093" s="300" t="e">
        <f>IF(C1093="",NA(),MATCH($B1093&amp;$C1093,'Smelter Look-up'!$J:$J,0))</f>
        <v>#N/A</v>
      </c>
      <c r="W1093" s="301"/>
      <c r="X1093" s="301">
        <f t="shared" ca="1" si="53"/>
        <v>0</v>
      </c>
      <c r="Y1093" s="301"/>
      <c r="Z1093" s="301"/>
      <c r="AB1093" s="303" t="str">
        <f t="shared" si="54"/>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ca="1" si="52"/>
        <v/>
      </c>
      <c r="T1094" s="264" t="str">
        <f ca="1">IF(B1094="","",IF(ISERROR(MATCH($J1094,SorP!$B$1:$B$6230,0)),"",INDIRECT("'SorP'!$A$"&amp;MATCH($J1094,SorP!$B$1:$B$6230,0))))</f>
        <v/>
      </c>
      <c r="U1094" s="299"/>
      <c r="V1094" s="300" t="e">
        <f>IF(C1094="",NA(),MATCH($B1094&amp;$C1094,'Smelter Look-up'!$J:$J,0))</f>
        <v>#N/A</v>
      </c>
      <c r="W1094" s="301"/>
      <c r="X1094" s="301">
        <f t="shared" ca="1" si="53"/>
        <v>0</v>
      </c>
      <c r="Y1094" s="301"/>
      <c r="Z1094" s="301"/>
      <c r="AB1094" s="303" t="str">
        <f t="shared" si="54"/>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ref="S1129:S1192" ca="1" si="55">IF(B1129="","",IF(ISERROR(MATCH($E1129,CL,0)),"Unknown",INDIRECT("'C'!$A$"&amp;MATCH($E1129,CL,0)+1)))</f>
        <v/>
      </c>
      <c r="T1129" s="264" t="str">
        <f ca="1">IF(B1129="","",IF(ISERROR(MATCH($J1129,SorP!$B$1:$B$6230,0)),"",INDIRECT("'SorP'!$A$"&amp;MATCH($J1129,SorP!$B$1:$B$6230,0))))</f>
        <v/>
      </c>
      <c r="U1129" s="299"/>
      <c r="V1129" s="300" t="e">
        <f>IF(C1129="",NA(),MATCH($B1129&amp;$C1129,'Smelter Look-up'!$J:$J,0))</f>
        <v>#N/A</v>
      </c>
      <c r="W1129" s="301"/>
      <c r="X1129" s="301">
        <f t="shared" ref="X1129:X1192" ca="1" si="56">IF(AND(C1129="Smelter not listed",OR(LEN(D1129)=0,LEN(E1129)=0)),1,0)</f>
        <v>0</v>
      </c>
      <c r="Y1129" s="301"/>
      <c r="Z1129" s="301"/>
      <c r="AB1129" s="303" t="str">
        <f t="shared" ref="AB1129:AB1192" si="57">B1129&amp;C1129</f>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5"/>
        <v/>
      </c>
      <c r="T1130" s="264" t="str">
        <f ca="1">IF(B1130="","",IF(ISERROR(MATCH($J1130,SorP!$B$1:$B$6230,0)),"",INDIRECT("'SorP'!$A$"&amp;MATCH($J1130,SorP!$B$1:$B$6230,0))))</f>
        <v/>
      </c>
      <c r="U1130" s="299"/>
      <c r="V1130" s="300" t="e">
        <f>IF(C1130="",NA(),MATCH($B1130&amp;$C1130,'Smelter Look-up'!$J:$J,0))</f>
        <v>#N/A</v>
      </c>
      <c r="W1130" s="301"/>
      <c r="X1130" s="301">
        <f t="shared" ca="1" si="56"/>
        <v>0</v>
      </c>
      <c r="Y1130" s="301"/>
      <c r="Z1130" s="301"/>
      <c r="AB1130" s="303" t="str">
        <f t="shared" si="57"/>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5"/>
        <v/>
      </c>
      <c r="T1131" s="264" t="str">
        <f ca="1">IF(B1131="","",IF(ISERROR(MATCH($J1131,SorP!$B$1:$B$6230,0)),"",INDIRECT("'SorP'!$A$"&amp;MATCH($J1131,SorP!$B$1:$B$6230,0))))</f>
        <v/>
      </c>
      <c r="U1131" s="299"/>
      <c r="V1131" s="300" t="e">
        <f>IF(C1131="",NA(),MATCH($B1131&amp;$C1131,'Smelter Look-up'!$J:$J,0))</f>
        <v>#N/A</v>
      </c>
      <c r="W1131" s="301"/>
      <c r="X1131" s="301">
        <f t="shared" ca="1" si="56"/>
        <v>0</v>
      </c>
      <c r="Y1131" s="301"/>
      <c r="Z1131" s="301"/>
      <c r="AB1131" s="303" t="str">
        <f t="shared" si="57"/>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5"/>
        <v/>
      </c>
      <c r="T1132" s="264" t="str">
        <f ca="1">IF(B1132="","",IF(ISERROR(MATCH($J1132,SorP!$B$1:$B$6230,0)),"",INDIRECT("'SorP'!$A$"&amp;MATCH($J1132,SorP!$B$1:$B$6230,0))))</f>
        <v/>
      </c>
      <c r="U1132" s="299"/>
      <c r="V1132" s="300" t="e">
        <f>IF(C1132="",NA(),MATCH($B1132&amp;$C1132,'Smelter Look-up'!$J:$J,0))</f>
        <v>#N/A</v>
      </c>
      <c r="W1132" s="301"/>
      <c r="X1132" s="301">
        <f t="shared" ca="1" si="56"/>
        <v>0</v>
      </c>
      <c r="Y1132" s="301"/>
      <c r="Z1132" s="301"/>
      <c r="AB1132" s="303" t="str">
        <f t="shared" si="57"/>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5"/>
        <v/>
      </c>
      <c r="T1133" s="264" t="str">
        <f ca="1">IF(B1133="","",IF(ISERROR(MATCH($J1133,SorP!$B$1:$B$6230,0)),"",INDIRECT("'SorP'!$A$"&amp;MATCH($J1133,SorP!$B$1:$B$6230,0))))</f>
        <v/>
      </c>
      <c r="U1133" s="299"/>
      <c r="V1133" s="300" t="e">
        <f>IF(C1133="",NA(),MATCH($B1133&amp;$C1133,'Smelter Look-up'!$J:$J,0))</f>
        <v>#N/A</v>
      </c>
      <c r="W1133" s="301"/>
      <c r="X1133" s="301">
        <f t="shared" ca="1" si="56"/>
        <v>0</v>
      </c>
      <c r="Y1133" s="301"/>
      <c r="Z1133" s="301"/>
      <c r="AB1133" s="303" t="str">
        <f t="shared" si="57"/>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5"/>
        <v/>
      </c>
      <c r="T1134" s="264" t="str">
        <f ca="1">IF(B1134="","",IF(ISERROR(MATCH($J1134,SorP!$B$1:$B$6230,0)),"",INDIRECT("'SorP'!$A$"&amp;MATCH($J1134,SorP!$B$1:$B$6230,0))))</f>
        <v/>
      </c>
      <c r="U1134" s="299"/>
      <c r="V1134" s="300" t="e">
        <f>IF(C1134="",NA(),MATCH($B1134&amp;$C1134,'Smelter Look-up'!$J:$J,0))</f>
        <v>#N/A</v>
      </c>
      <c r="W1134" s="301"/>
      <c r="X1134" s="301">
        <f t="shared" ca="1" si="56"/>
        <v>0</v>
      </c>
      <c r="Y1134" s="301"/>
      <c r="Z1134" s="301"/>
      <c r="AB1134" s="303" t="str">
        <f t="shared" si="57"/>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5"/>
        <v/>
      </c>
      <c r="T1135" s="264" t="str">
        <f ca="1">IF(B1135="","",IF(ISERROR(MATCH($J1135,SorP!$B$1:$B$6230,0)),"",INDIRECT("'SorP'!$A$"&amp;MATCH($J1135,SorP!$B$1:$B$6230,0))))</f>
        <v/>
      </c>
      <c r="U1135" s="299"/>
      <c r="V1135" s="300" t="e">
        <f>IF(C1135="",NA(),MATCH($B1135&amp;$C1135,'Smelter Look-up'!$J:$J,0))</f>
        <v>#N/A</v>
      </c>
      <c r="W1135" s="301"/>
      <c r="X1135" s="301">
        <f t="shared" ca="1" si="56"/>
        <v>0</v>
      </c>
      <c r="Y1135" s="301"/>
      <c r="Z1135" s="301"/>
      <c r="AB1135" s="303" t="str">
        <f t="shared" si="57"/>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5"/>
        <v/>
      </c>
      <c r="T1136" s="264" t="str">
        <f ca="1">IF(B1136="","",IF(ISERROR(MATCH($J1136,SorP!$B$1:$B$6230,0)),"",INDIRECT("'SorP'!$A$"&amp;MATCH($J1136,SorP!$B$1:$B$6230,0))))</f>
        <v/>
      </c>
      <c r="U1136" s="299"/>
      <c r="V1136" s="300" t="e">
        <f>IF(C1136="",NA(),MATCH($B1136&amp;$C1136,'Smelter Look-up'!$J:$J,0))</f>
        <v>#N/A</v>
      </c>
      <c r="W1136" s="301"/>
      <c r="X1136" s="301">
        <f t="shared" ca="1" si="56"/>
        <v>0</v>
      </c>
      <c r="Y1136" s="301"/>
      <c r="Z1136" s="301"/>
      <c r="AB1136" s="303" t="str">
        <f t="shared" si="57"/>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5"/>
        <v/>
      </c>
      <c r="T1137" s="264" t="str">
        <f ca="1">IF(B1137="","",IF(ISERROR(MATCH($J1137,SorP!$B$1:$B$6230,0)),"",INDIRECT("'SorP'!$A$"&amp;MATCH($J1137,SorP!$B$1:$B$6230,0))))</f>
        <v/>
      </c>
      <c r="U1137" s="299"/>
      <c r="V1137" s="300" t="e">
        <f>IF(C1137="",NA(),MATCH($B1137&amp;$C1137,'Smelter Look-up'!$J:$J,0))</f>
        <v>#N/A</v>
      </c>
      <c r="W1137" s="301"/>
      <c r="X1137" s="301">
        <f t="shared" ca="1" si="56"/>
        <v>0</v>
      </c>
      <c r="Y1137" s="301"/>
      <c r="Z1137" s="301"/>
      <c r="AB1137" s="303" t="str">
        <f t="shared" si="57"/>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5"/>
        <v/>
      </c>
      <c r="T1138" s="264" t="str">
        <f ca="1">IF(B1138="","",IF(ISERROR(MATCH($J1138,SorP!$B$1:$B$6230,0)),"",INDIRECT("'SorP'!$A$"&amp;MATCH($J1138,SorP!$B$1:$B$6230,0))))</f>
        <v/>
      </c>
      <c r="U1138" s="299"/>
      <c r="V1138" s="300" t="e">
        <f>IF(C1138="",NA(),MATCH($B1138&amp;$C1138,'Smelter Look-up'!$J:$J,0))</f>
        <v>#N/A</v>
      </c>
      <c r="W1138" s="301"/>
      <c r="X1138" s="301">
        <f t="shared" ca="1" si="56"/>
        <v>0</v>
      </c>
      <c r="Y1138" s="301"/>
      <c r="Z1138" s="301"/>
      <c r="AB1138" s="303" t="str">
        <f t="shared" si="57"/>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5"/>
        <v/>
      </c>
      <c r="T1139" s="264" t="str">
        <f ca="1">IF(B1139="","",IF(ISERROR(MATCH($J1139,SorP!$B$1:$B$6230,0)),"",INDIRECT("'SorP'!$A$"&amp;MATCH($J1139,SorP!$B$1:$B$6230,0))))</f>
        <v/>
      </c>
      <c r="U1139" s="299"/>
      <c r="V1139" s="300" t="e">
        <f>IF(C1139="",NA(),MATCH($B1139&amp;$C1139,'Smelter Look-up'!$J:$J,0))</f>
        <v>#N/A</v>
      </c>
      <c r="W1139" s="301"/>
      <c r="X1139" s="301">
        <f t="shared" ca="1" si="56"/>
        <v>0</v>
      </c>
      <c r="Y1139" s="301"/>
      <c r="Z1139" s="301"/>
      <c r="AB1139" s="303" t="str">
        <f t="shared" si="57"/>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5"/>
        <v/>
      </c>
      <c r="T1140" s="264" t="str">
        <f ca="1">IF(B1140="","",IF(ISERROR(MATCH($J1140,SorP!$B$1:$B$6230,0)),"",INDIRECT("'SorP'!$A$"&amp;MATCH($J1140,SorP!$B$1:$B$6230,0))))</f>
        <v/>
      </c>
      <c r="U1140" s="299"/>
      <c r="V1140" s="300" t="e">
        <f>IF(C1140="",NA(),MATCH($B1140&amp;$C1140,'Smelter Look-up'!$J:$J,0))</f>
        <v>#N/A</v>
      </c>
      <c r="W1140" s="301"/>
      <c r="X1140" s="301">
        <f t="shared" ca="1" si="56"/>
        <v>0</v>
      </c>
      <c r="Y1140" s="301"/>
      <c r="Z1140" s="301"/>
      <c r="AB1140" s="303" t="str">
        <f t="shared" si="57"/>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5"/>
        <v/>
      </c>
      <c r="T1141" s="264" t="str">
        <f ca="1">IF(B1141="","",IF(ISERROR(MATCH($J1141,SorP!$B$1:$B$6230,0)),"",INDIRECT("'SorP'!$A$"&amp;MATCH($J1141,SorP!$B$1:$B$6230,0))))</f>
        <v/>
      </c>
      <c r="U1141" s="299"/>
      <c r="V1141" s="300" t="e">
        <f>IF(C1141="",NA(),MATCH($B1141&amp;$C1141,'Smelter Look-up'!$J:$J,0))</f>
        <v>#N/A</v>
      </c>
      <c r="W1141" s="301"/>
      <c r="X1141" s="301">
        <f t="shared" ca="1" si="56"/>
        <v>0</v>
      </c>
      <c r="Y1141" s="301"/>
      <c r="Z1141" s="301"/>
      <c r="AB1141" s="303" t="str">
        <f t="shared" si="57"/>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5"/>
        <v/>
      </c>
      <c r="T1142" s="264" t="str">
        <f ca="1">IF(B1142="","",IF(ISERROR(MATCH($J1142,SorP!$B$1:$B$6230,0)),"",INDIRECT("'SorP'!$A$"&amp;MATCH($J1142,SorP!$B$1:$B$6230,0))))</f>
        <v/>
      </c>
      <c r="U1142" s="299"/>
      <c r="V1142" s="300" t="e">
        <f>IF(C1142="",NA(),MATCH($B1142&amp;$C1142,'Smelter Look-up'!$J:$J,0))</f>
        <v>#N/A</v>
      </c>
      <c r="W1142" s="301"/>
      <c r="X1142" s="301">
        <f t="shared" ca="1" si="56"/>
        <v>0</v>
      </c>
      <c r="Y1142" s="301"/>
      <c r="Z1142" s="301"/>
      <c r="AB1142" s="303" t="str">
        <f t="shared" si="57"/>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5"/>
        <v/>
      </c>
      <c r="T1143" s="264" t="str">
        <f ca="1">IF(B1143="","",IF(ISERROR(MATCH($J1143,SorP!$B$1:$B$6230,0)),"",INDIRECT("'SorP'!$A$"&amp;MATCH($J1143,SorP!$B$1:$B$6230,0))))</f>
        <v/>
      </c>
      <c r="U1143" s="299"/>
      <c r="V1143" s="300" t="e">
        <f>IF(C1143="",NA(),MATCH($B1143&amp;$C1143,'Smelter Look-up'!$J:$J,0))</f>
        <v>#N/A</v>
      </c>
      <c r="W1143" s="301"/>
      <c r="X1143" s="301">
        <f t="shared" ca="1" si="56"/>
        <v>0</v>
      </c>
      <c r="Y1143" s="301"/>
      <c r="Z1143" s="301"/>
      <c r="AB1143" s="303" t="str">
        <f t="shared" si="57"/>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5"/>
        <v/>
      </c>
      <c r="T1144" s="264" t="str">
        <f ca="1">IF(B1144="","",IF(ISERROR(MATCH($J1144,SorP!$B$1:$B$6230,0)),"",INDIRECT("'SorP'!$A$"&amp;MATCH($J1144,SorP!$B$1:$B$6230,0))))</f>
        <v/>
      </c>
      <c r="U1144" s="299"/>
      <c r="V1144" s="300" t="e">
        <f>IF(C1144="",NA(),MATCH($B1144&amp;$C1144,'Smelter Look-up'!$J:$J,0))</f>
        <v>#N/A</v>
      </c>
      <c r="W1144" s="301"/>
      <c r="X1144" s="301">
        <f t="shared" ca="1" si="56"/>
        <v>0</v>
      </c>
      <c r="Y1144" s="301"/>
      <c r="Z1144" s="301"/>
      <c r="AB1144" s="303" t="str">
        <f t="shared" si="57"/>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5"/>
        <v/>
      </c>
      <c r="T1145" s="264" t="str">
        <f ca="1">IF(B1145="","",IF(ISERROR(MATCH($J1145,SorP!$B$1:$B$6230,0)),"",INDIRECT("'SorP'!$A$"&amp;MATCH($J1145,SorP!$B$1:$B$6230,0))))</f>
        <v/>
      </c>
      <c r="U1145" s="299"/>
      <c r="V1145" s="300" t="e">
        <f>IF(C1145="",NA(),MATCH($B1145&amp;$C1145,'Smelter Look-up'!$J:$J,0))</f>
        <v>#N/A</v>
      </c>
      <c r="W1145" s="301"/>
      <c r="X1145" s="301">
        <f t="shared" ca="1" si="56"/>
        <v>0</v>
      </c>
      <c r="Y1145" s="301"/>
      <c r="Z1145" s="301"/>
      <c r="AB1145" s="303" t="str">
        <f t="shared" si="57"/>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5"/>
        <v/>
      </c>
      <c r="T1146" s="264" t="str">
        <f ca="1">IF(B1146="","",IF(ISERROR(MATCH($J1146,SorP!$B$1:$B$6230,0)),"",INDIRECT("'SorP'!$A$"&amp;MATCH($J1146,SorP!$B$1:$B$6230,0))))</f>
        <v/>
      </c>
      <c r="U1146" s="299"/>
      <c r="V1146" s="300" t="e">
        <f>IF(C1146="",NA(),MATCH($B1146&amp;$C1146,'Smelter Look-up'!$J:$J,0))</f>
        <v>#N/A</v>
      </c>
      <c r="W1146" s="301"/>
      <c r="X1146" s="301">
        <f t="shared" ca="1" si="56"/>
        <v>0</v>
      </c>
      <c r="Y1146" s="301"/>
      <c r="Z1146" s="301"/>
      <c r="AB1146" s="303" t="str">
        <f t="shared" si="57"/>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5"/>
        <v/>
      </c>
      <c r="T1147" s="264" t="str">
        <f ca="1">IF(B1147="","",IF(ISERROR(MATCH($J1147,SorP!$B$1:$B$6230,0)),"",INDIRECT("'SorP'!$A$"&amp;MATCH($J1147,SorP!$B$1:$B$6230,0))))</f>
        <v/>
      </c>
      <c r="U1147" s="299"/>
      <c r="V1147" s="300" t="e">
        <f>IF(C1147="",NA(),MATCH($B1147&amp;$C1147,'Smelter Look-up'!$J:$J,0))</f>
        <v>#N/A</v>
      </c>
      <c r="W1147" s="301"/>
      <c r="X1147" s="301">
        <f t="shared" ca="1" si="56"/>
        <v>0</v>
      </c>
      <c r="Y1147" s="301"/>
      <c r="Z1147" s="301"/>
      <c r="AB1147" s="303" t="str">
        <f t="shared" si="57"/>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5"/>
        <v/>
      </c>
      <c r="T1148" s="264" t="str">
        <f ca="1">IF(B1148="","",IF(ISERROR(MATCH($J1148,SorP!$B$1:$B$6230,0)),"",INDIRECT("'SorP'!$A$"&amp;MATCH($J1148,SorP!$B$1:$B$6230,0))))</f>
        <v/>
      </c>
      <c r="U1148" s="299"/>
      <c r="V1148" s="300" t="e">
        <f>IF(C1148="",NA(),MATCH($B1148&amp;$C1148,'Smelter Look-up'!$J:$J,0))</f>
        <v>#N/A</v>
      </c>
      <c r="W1148" s="301"/>
      <c r="X1148" s="301">
        <f t="shared" ca="1" si="56"/>
        <v>0</v>
      </c>
      <c r="Y1148" s="301"/>
      <c r="Z1148" s="301"/>
      <c r="AB1148" s="303" t="str">
        <f t="shared" si="57"/>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5"/>
        <v/>
      </c>
      <c r="T1149" s="264" t="str">
        <f ca="1">IF(B1149="","",IF(ISERROR(MATCH($J1149,SorP!$B$1:$B$6230,0)),"",INDIRECT("'SorP'!$A$"&amp;MATCH($J1149,SorP!$B$1:$B$6230,0))))</f>
        <v/>
      </c>
      <c r="U1149" s="299"/>
      <c r="V1149" s="300" t="e">
        <f>IF(C1149="",NA(),MATCH($B1149&amp;$C1149,'Smelter Look-up'!$J:$J,0))</f>
        <v>#N/A</v>
      </c>
      <c r="W1149" s="301"/>
      <c r="X1149" s="301">
        <f t="shared" ca="1" si="56"/>
        <v>0</v>
      </c>
      <c r="Y1149" s="301"/>
      <c r="Z1149" s="301"/>
      <c r="AB1149" s="303" t="str">
        <f t="shared" si="57"/>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5"/>
        <v/>
      </c>
      <c r="T1150" s="264" t="str">
        <f ca="1">IF(B1150="","",IF(ISERROR(MATCH($J1150,SorP!$B$1:$B$6230,0)),"",INDIRECT("'SorP'!$A$"&amp;MATCH($J1150,SorP!$B$1:$B$6230,0))))</f>
        <v/>
      </c>
      <c r="U1150" s="299"/>
      <c r="V1150" s="300" t="e">
        <f>IF(C1150="",NA(),MATCH($B1150&amp;$C1150,'Smelter Look-up'!$J:$J,0))</f>
        <v>#N/A</v>
      </c>
      <c r="W1150" s="301"/>
      <c r="X1150" s="301">
        <f t="shared" ca="1" si="56"/>
        <v>0</v>
      </c>
      <c r="Y1150" s="301"/>
      <c r="Z1150" s="301"/>
      <c r="AB1150" s="303" t="str">
        <f t="shared" si="57"/>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5"/>
        <v/>
      </c>
      <c r="T1151" s="264" t="str">
        <f ca="1">IF(B1151="","",IF(ISERROR(MATCH($J1151,SorP!$B$1:$B$6230,0)),"",INDIRECT("'SorP'!$A$"&amp;MATCH($J1151,SorP!$B$1:$B$6230,0))))</f>
        <v/>
      </c>
      <c r="U1151" s="299"/>
      <c r="V1151" s="300" t="e">
        <f>IF(C1151="",NA(),MATCH($B1151&amp;$C1151,'Smelter Look-up'!$J:$J,0))</f>
        <v>#N/A</v>
      </c>
      <c r="W1151" s="301"/>
      <c r="X1151" s="301">
        <f t="shared" ca="1" si="56"/>
        <v>0</v>
      </c>
      <c r="Y1151" s="301"/>
      <c r="Z1151" s="301"/>
      <c r="AB1151" s="303" t="str">
        <f t="shared" si="57"/>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5"/>
        <v/>
      </c>
      <c r="T1152" s="264" t="str">
        <f ca="1">IF(B1152="","",IF(ISERROR(MATCH($J1152,SorP!$B$1:$B$6230,0)),"",INDIRECT("'SorP'!$A$"&amp;MATCH($J1152,SorP!$B$1:$B$6230,0))))</f>
        <v/>
      </c>
      <c r="U1152" s="299"/>
      <c r="V1152" s="300" t="e">
        <f>IF(C1152="",NA(),MATCH($B1152&amp;$C1152,'Smelter Look-up'!$J:$J,0))</f>
        <v>#N/A</v>
      </c>
      <c r="W1152" s="301"/>
      <c r="X1152" s="301">
        <f t="shared" ca="1" si="56"/>
        <v>0</v>
      </c>
      <c r="Y1152" s="301"/>
      <c r="Z1152" s="301"/>
      <c r="AB1152" s="303" t="str">
        <f t="shared" si="57"/>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5"/>
        <v/>
      </c>
      <c r="T1153" s="264" t="str">
        <f ca="1">IF(B1153="","",IF(ISERROR(MATCH($J1153,SorP!$B$1:$B$6230,0)),"",INDIRECT("'SorP'!$A$"&amp;MATCH($J1153,SorP!$B$1:$B$6230,0))))</f>
        <v/>
      </c>
      <c r="U1153" s="299"/>
      <c r="V1153" s="300" t="e">
        <f>IF(C1153="",NA(),MATCH($B1153&amp;$C1153,'Smelter Look-up'!$J:$J,0))</f>
        <v>#N/A</v>
      </c>
      <c r="W1153" s="301"/>
      <c r="X1153" s="301">
        <f t="shared" ca="1" si="56"/>
        <v>0</v>
      </c>
      <c r="Y1153" s="301"/>
      <c r="Z1153" s="301"/>
      <c r="AB1153" s="303" t="str">
        <f t="shared" si="57"/>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5"/>
        <v/>
      </c>
      <c r="T1154" s="264" t="str">
        <f ca="1">IF(B1154="","",IF(ISERROR(MATCH($J1154,SorP!$B$1:$B$6230,0)),"",INDIRECT("'SorP'!$A$"&amp;MATCH($J1154,SorP!$B$1:$B$6230,0))))</f>
        <v/>
      </c>
      <c r="U1154" s="299"/>
      <c r="V1154" s="300" t="e">
        <f>IF(C1154="",NA(),MATCH($B1154&amp;$C1154,'Smelter Look-up'!$J:$J,0))</f>
        <v>#N/A</v>
      </c>
      <c r="W1154" s="301"/>
      <c r="X1154" s="301">
        <f t="shared" ca="1" si="56"/>
        <v>0</v>
      </c>
      <c r="Y1154" s="301"/>
      <c r="Z1154" s="301"/>
      <c r="AB1154" s="303" t="str">
        <f t="shared" si="57"/>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5"/>
        <v/>
      </c>
      <c r="T1155" s="264" t="str">
        <f ca="1">IF(B1155="","",IF(ISERROR(MATCH($J1155,SorP!$B$1:$B$6230,0)),"",INDIRECT("'SorP'!$A$"&amp;MATCH($J1155,SorP!$B$1:$B$6230,0))))</f>
        <v/>
      </c>
      <c r="U1155" s="299"/>
      <c r="V1155" s="300" t="e">
        <f>IF(C1155="",NA(),MATCH($B1155&amp;$C1155,'Smelter Look-up'!$J:$J,0))</f>
        <v>#N/A</v>
      </c>
      <c r="W1155" s="301"/>
      <c r="X1155" s="301">
        <f t="shared" ca="1" si="56"/>
        <v>0</v>
      </c>
      <c r="Y1155" s="301"/>
      <c r="Z1155" s="301"/>
      <c r="AB1155" s="303" t="str">
        <f t="shared" si="57"/>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5"/>
        <v/>
      </c>
      <c r="T1156" s="264" t="str">
        <f ca="1">IF(B1156="","",IF(ISERROR(MATCH($J1156,SorP!$B$1:$B$6230,0)),"",INDIRECT("'SorP'!$A$"&amp;MATCH($J1156,SorP!$B$1:$B$6230,0))))</f>
        <v/>
      </c>
      <c r="U1156" s="299"/>
      <c r="V1156" s="300" t="e">
        <f>IF(C1156="",NA(),MATCH($B1156&amp;$C1156,'Smelter Look-up'!$J:$J,0))</f>
        <v>#N/A</v>
      </c>
      <c r="W1156" s="301"/>
      <c r="X1156" s="301">
        <f t="shared" ca="1" si="56"/>
        <v>0</v>
      </c>
      <c r="Y1156" s="301"/>
      <c r="Z1156" s="301"/>
      <c r="AB1156" s="303" t="str">
        <f t="shared" si="57"/>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5"/>
        <v/>
      </c>
      <c r="T1157" s="264" t="str">
        <f ca="1">IF(B1157="","",IF(ISERROR(MATCH($J1157,SorP!$B$1:$B$6230,0)),"",INDIRECT("'SorP'!$A$"&amp;MATCH($J1157,SorP!$B$1:$B$6230,0))))</f>
        <v/>
      </c>
      <c r="U1157" s="299"/>
      <c r="V1157" s="300" t="e">
        <f>IF(C1157="",NA(),MATCH($B1157&amp;$C1157,'Smelter Look-up'!$J:$J,0))</f>
        <v>#N/A</v>
      </c>
      <c r="W1157" s="301"/>
      <c r="X1157" s="301">
        <f t="shared" ca="1" si="56"/>
        <v>0</v>
      </c>
      <c r="Y1157" s="301"/>
      <c r="Z1157" s="301"/>
      <c r="AB1157" s="303" t="str">
        <f t="shared" si="57"/>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ca="1" si="55"/>
        <v/>
      </c>
      <c r="T1158" s="264" t="str">
        <f ca="1">IF(B1158="","",IF(ISERROR(MATCH($J1158,SorP!$B$1:$B$6230,0)),"",INDIRECT("'SorP'!$A$"&amp;MATCH($J1158,SorP!$B$1:$B$6230,0))))</f>
        <v/>
      </c>
      <c r="U1158" s="299"/>
      <c r="V1158" s="300" t="e">
        <f>IF(C1158="",NA(),MATCH($B1158&amp;$C1158,'Smelter Look-up'!$J:$J,0))</f>
        <v>#N/A</v>
      </c>
      <c r="W1158" s="301"/>
      <c r="X1158" s="301">
        <f t="shared" ca="1" si="56"/>
        <v>0</v>
      </c>
      <c r="Y1158" s="301"/>
      <c r="Z1158" s="301"/>
      <c r="AB1158" s="303" t="str">
        <f t="shared" si="57"/>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ref="S1193:S1256" ca="1" si="58">IF(B1193="","",IF(ISERROR(MATCH($E1193,CL,0)),"Unknown",INDIRECT("'C'!$A$"&amp;MATCH($E1193,CL,0)+1)))</f>
        <v/>
      </c>
      <c r="T1193" s="264" t="str">
        <f ca="1">IF(B1193="","",IF(ISERROR(MATCH($J1193,SorP!$B$1:$B$6230,0)),"",INDIRECT("'SorP'!$A$"&amp;MATCH($J1193,SorP!$B$1:$B$6230,0))))</f>
        <v/>
      </c>
      <c r="U1193" s="299"/>
      <c r="V1193" s="300" t="e">
        <f>IF(C1193="",NA(),MATCH($B1193&amp;$C1193,'Smelter Look-up'!$J:$J,0))</f>
        <v>#N/A</v>
      </c>
      <c r="W1193" s="301"/>
      <c r="X1193" s="301">
        <f t="shared" ref="X1193:X1256" ca="1" si="59">IF(AND(C1193="Smelter not listed",OR(LEN(D1193)=0,LEN(E1193)=0)),1,0)</f>
        <v>0</v>
      </c>
      <c r="Y1193" s="301"/>
      <c r="Z1193" s="301"/>
      <c r="AB1193" s="303" t="str">
        <f t="shared" ref="AB1193:AB1256" si="60">B1193&amp;C1193</f>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8"/>
        <v/>
      </c>
      <c r="T1194" s="264" t="str">
        <f ca="1">IF(B1194="","",IF(ISERROR(MATCH($J1194,SorP!$B$1:$B$6230,0)),"",INDIRECT("'SorP'!$A$"&amp;MATCH($J1194,SorP!$B$1:$B$6230,0))))</f>
        <v/>
      </c>
      <c r="U1194" s="299"/>
      <c r="V1194" s="300" t="e">
        <f>IF(C1194="",NA(),MATCH($B1194&amp;$C1194,'Smelter Look-up'!$J:$J,0))</f>
        <v>#N/A</v>
      </c>
      <c r="W1194" s="301"/>
      <c r="X1194" s="301">
        <f t="shared" ca="1" si="59"/>
        <v>0</v>
      </c>
      <c r="Y1194" s="301"/>
      <c r="Z1194" s="301"/>
      <c r="AB1194" s="303" t="str">
        <f t="shared" si="60"/>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8"/>
        <v/>
      </c>
      <c r="T1195" s="264" t="str">
        <f ca="1">IF(B1195="","",IF(ISERROR(MATCH($J1195,SorP!$B$1:$B$6230,0)),"",INDIRECT("'SorP'!$A$"&amp;MATCH($J1195,SorP!$B$1:$B$6230,0))))</f>
        <v/>
      </c>
      <c r="U1195" s="299"/>
      <c r="V1195" s="300" t="e">
        <f>IF(C1195="",NA(),MATCH($B1195&amp;$C1195,'Smelter Look-up'!$J:$J,0))</f>
        <v>#N/A</v>
      </c>
      <c r="W1195" s="301"/>
      <c r="X1195" s="301">
        <f t="shared" ca="1" si="59"/>
        <v>0</v>
      </c>
      <c r="Y1195" s="301"/>
      <c r="Z1195" s="301"/>
      <c r="AB1195" s="303" t="str">
        <f t="shared" si="60"/>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8"/>
        <v/>
      </c>
      <c r="T1196" s="264" t="str">
        <f ca="1">IF(B1196="","",IF(ISERROR(MATCH($J1196,SorP!$B$1:$B$6230,0)),"",INDIRECT("'SorP'!$A$"&amp;MATCH($J1196,SorP!$B$1:$B$6230,0))))</f>
        <v/>
      </c>
      <c r="U1196" s="299"/>
      <c r="V1196" s="300" t="e">
        <f>IF(C1196="",NA(),MATCH($B1196&amp;$C1196,'Smelter Look-up'!$J:$J,0))</f>
        <v>#N/A</v>
      </c>
      <c r="W1196" s="301"/>
      <c r="X1196" s="301">
        <f t="shared" ca="1" si="59"/>
        <v>0</v>
      </c>
      <c r="Y1196" s="301"/>
      <c r="Z1196" s="301"/>
      <c r="AB1196" s="303" t="str">
        <f t="shared" si="60"/>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8"/>
        <v/>
      </c>
      <c r="T1197" s="264" t="str">
        <f ca="1">IF(B1197="","",IF(ISERROR(MATCH($J1197,SorP!$B$1:$B$6230,0)),"",INDIRECT("'SorP'!$A$"&amp;MATCH($J1197,SorP!$B$1:$B$6230,0))))</f>
        <v/>
      </c>
      <c r="U1197" s="299"/>
      <c r="V1197" s="300" t="e">
        <f>IF(C1197="",NA(),MATCH($B1197&amp;$C1197,'Smelter Look-up'!$J:$J,0))</f>
        <v>#N/A</v>
      </c>
      <c r="W1197" s="301"/>
      <c r="X1197" s="301">
        <f t="shared" ca="1" si="59"/>
        <v>0</v>
      </c>
      <c r="Y1197" s="301"/>
      <c r="Z1197" s="301"/>
      <c r="AB1197" s="303" t="str">
        <f t="shared" si="60"/>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8"/>
        <v/>
      </c>
      <c r="T1198" s="264" t="str">
        <f ca="1">IF(B1198="","",IF(ISERROR(MATCH($J1198,SorP!$B$1:$B$6230,0)),"",INDIRECT("'SorP'!$A$"&amp;MATCH($J1198,SorP!$B$1:$B$6230,0))))</f>
        <v/>
      </c>
      <c r="U1198" s="299"/>
      <c r="V1198" s="300" t="e">
        <f>IF(C1198="",NA(),MATCH($B1198&amp;$C1198,'Smelter Look-up'!$J:$J,0))</f>
        <v>#N/A</v>
      </c>
      <c r="W1198" s="301"/>
      <c r="X1198" s="301">
        <f t="shared" ca="1" si="59"/>
        <v>0</v>
      </c>
      <c r="Y1198" s="301"/>
      <c r="Z1198" s="301"/>
      <c r="AB1198" s="303" t="str">
        <f t="shared" si="60"/>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8"/>
        <v/>
      </c>
      <c r="T1199" s="264" t="str">
        <f ca="1">IF(B1199="","",IF(ISERROR(MATCH($J1199,SorP!$B$1:$B$6230,0)),"",INDIRECT("'SorP'!$A$"&amp;MATCH($J1199,SorP!$B$1:$B$6230,0))))</f>
        <v/>
      </c>
      <c r="U1199" s="299"/>
      <c r="V1199" s="300" t="e">
        <f>IF(C1199="",NA(),MATCH($B1199&amp;$C1199,'Smelter Look-up'!$J:$J,0))</f>
        <v>#N/A</v>
      </c>
      <c r="W1199" s="301"/>
      <c r="X1199" s="301">
        <f t="shared" ca="1" si="59"/>
        <v>0</v>
      </c>
      <c r="Y1199" s="301"/>
      <c r="Z1199" s="301"/>
      <c r="AB1199" s="303" t="str">
        <f t="shared" si="60"/>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8"/>
        <v/>
      </c>
      <c r="T1200" s="264" t="str">
        <f ca="1">IF(B1200="","",IF(ISERROR(MATCH($J1200,SorP!$B$1:$B$6230,0)),"",INDIRECT("'SorP'!$A$"&amp;MATCH($J1200,SorP!$B$1:$B$6230,0))))</f>
        <v/>
      </c>
      <c r="U1200" s="299"/>
      <c r="V1200" s="300" t="e">
        <f>IF(C1200="",NA(),MATCH($B1200&amp;$C1200,'Smelter Look-up'!$J:$J,0))</f>
        <v>#N/A</v>
      </c>
      <c r="W1200" s="301"/>
      <c r="X1200" s="301">
        <f t="shared" ca="1" si="59"/>
        <v>0</v>
      </c>
      <c r="Y1200" s="301"/>
      <c r="Z1200" s="301"/>
      <c r="AB1200" s="303" t="str">
        <f t="shared" si="60"/>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8"/>
        <v/>
      </c>
      <c r="T1201" s="264" t="str">
        <f ca="1">IF(B1201="","",IF(ISERROR(MATCH($J1201,SorP!$B$1:$B$6230,0)),"",INDIRECT("'SorP'!$A$"&amp;MATCH($J1201,SorP!$B$1:$B$6230,0))))</f>
        <v/>
      </c>
      <c r="U1201" s="299"/>
      <c r="V1201" s="300" t="e">
        <f>IF(C1201="",NA(),MATCH($B1201&amp;$C1201,'Smelter Look-up'!$J:$J,0))</f>
        <v>#N/A</v>
      </c>
      <c r="W1201" s="301"/>
      <c r="X1201" s="301">
        <f t="shared" ca="1" si="59"/>
        <v>0</v>
      </c>
      <c r="Y1201" s="301"/>
      <c r="Z1201" s="301"/>
      <c r="AB1201" s="303" t="str">
        <f t="shared" si="60"/>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8"/>
        <v/>
      </c>
      <c r="T1202" s="264" t="str">
        <f ca="1">IF(B1202="","",IF(ISERROR(MATCH($J1202,SorP!$B$1:$B$6230,0)),"",INDIRECT("'SorP'!$A$"&amp;MATCH($J1202,SorP!$B$1:$B$6230,0))))</f>
        <v/>
      </c>
      <c r="U1202" s="299"/>
      <c r="V1202" s="300" t="e">
        <f>IF(C1202="",NA(),MATCH($B1202&amp;$C1202,'Smelter Look-up'!$J:$J,0))</f>
        <v>#N/A</v>
      </c>
      <c r="W1202" s="301"/>
      <c r="X1202" s="301">
        <f t="shared" ca="1" si="59"/>
        <v>0</v>
      </c>
      <c r="Y1202" s="301"/>
      <c r="Z1202" s="301"/>
      <c r="AB1202" s="303" t="str">
        <f t="shared" si="60"/>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8"/>
        <v/>
      </c>
      <c r="T1203" s="264" t="str">
        <f ca="1">IF(B1203="","",IF(ISERROR(MATCH($J1203,SorP!$B$1:$B$6230,0)),"",INDIRECT("'SorP'!$A$"&amp;MATCH($J1203,SorP!$B$1:$B$6230,0))))</f>
        <v/>
      </c>
      <c r="U1203" s="299"/>
      <c r="V1203" s="300" t="e">
        <f>IF(C1203="",NA(),MATCH($B1203&amp;$C1203,'Smelter Look-up'!$J:$J,0))</f>
        <v>#N/A</v>
      </c>
      <c r="W1203" s="301"/>
      <c r="X1203" s="301">
        <f t="shared" ca="1" si="59"/>
        <v>0</v>
      </c>
      <c r="Y1203" s="301"/>
      <c r="Z1203" s="301"/>
      <c r="AB1203" s="303" t="str">
        <f t="shared" si="60"/>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8"/>
        <v/>
      </c>
      <c r="T1204" s="264" t="str">
        <f ca="1">IF(B1204="","",IF(ISERROR(MATCH($J1204,SorP!$B$1:$B$6230,0)),"",INDIRECT("'SorP'!$A$"&amp;MATCH($J1204,SorP!$B$1:$B$6230,0))))</f>
        <v/>
      </c>
      <c r="U1204" s="299"/>
      <c r="V1204" s="300" t="e">
        <f>IF(C1204="",NA(),MATCH($B1204&amp;$C1204,'Smelter Look-up'!$J:$J,0))</f>
        <v>#N/A</v>
      </c>
      <c r="W1204" s="301"/>
      <c r="X1204" s="301">
        <f t="shared" ca="1" si="59"/>
        <v>0</v>
      </c>
      <c r="Y1204" s="301"/>
      <c r="Z1204" s="301"/>
      <c r="AB1204" s="303" t="str">
        <f t="shared" si="60"/>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8"/>
        <v/>
      </c>
      <c r="T1205" s="264" t="str">
        <f ca="1">IF(B1205="","",IF(ISERROR(MATCH($J1205,SorP!$B$1:$B$6230,0)),"",INDIRECT("'SorP'!$A$"&amp;MATCH($J1205,SorP!$B$1:$B$6230,0))))</f>
        <v/>
      </c>
      <c r="U1205" s="299"/>
      <c r="V1205" s="300" t="e">
        <f>IF(C1205="",NA(),MATCH($B1205&amp;$C1205,'Smelter Look-up'!$J:$J,0))</f>
        <v>#N/A</v>
      </c>
      <c r="W1205" s="301"/>
      <c r="X1205" s="301">
        <f t="shared" ca="1" si="59"/>
        <v>0</v>
      </c>
      <c r="Y1205" s="301"/>
      <c r="Z1205" s="301"/>
      <c r="AB1205" s="303" t="str">
        <f t="shared" si="60"/>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8"/>
        <v/>
      </c>
      <c r="T1206" s="264" t="str">
        <f ca="1">IF(B1206="","",IF(ISERROR(MATCH($J1206,SorP!$B$1:$B$6230,0)),"",INDIRECT("'SorP'!$A$"&amp;MATCH($J1206,SorP!$B$1:$B$6230,0))))</f>
        <v/>
      </c>
      <c r="U1206" s="299"/>
      <c r="V1206" s="300" t="e">
        <f>IF(C1206="",NA(),MATCH($B1206&amp;$C1206,'Smelter Look-up'!$J:$J,0))</f>
        <v>#N/A</v>
      </c>
      <c r="W1206" s="301"/>
      <c r="X1206" s="301">
        <f t="shared" ca="1" si="59"/>
        <v>0</v>
      </c>
      <c r="Y1206" s="301"/>
      <c r="Z1206" s="301"/>
      <c r="AB1206" s="303" t="str">
        <f t="shared" si="60"/>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8"/>
        <v/>
      </c>
      <c r="T1207" s="264" t="str">
        <f ca="1">IF(B1207="","",IF(ISERROR(MATCH($J1207,SorP!$B$1:$B$6230,0)),"",INDIRECT("'SorP'!$A$"&amp;MATCH($J1207,SorP!$B$1:$B$6230,0))))</f>
        <v/>
      </c>
      <c r="U1207" s="299"/>
      <c r="V1207" s="300" t="e">
        <f>IF(C1207="",NA(),MATCH($B1207&amp;$C1207,'Smelter Look-up'!$J:$J,0))</f>
        <v>#N/A</v>
      </c>
      <c r="W1207" s="301"/>
      <c r="X1207" s="301">
        <f t="shared" ca="1" si="59"/>
        <v>0</v>
      </c>
      <c r="Y1207" s="301"/>
      <c r="Z1207" s="301"/>
      <c r="AB1207" s="303" t="str">
        <f t="shared" si="60"/>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8"/>
        <v/>
      </c>
      <c r="T1208" s="264" t="str">
        <f ca="1">IF(B1208="","",IF(ISERROR(MATCH($J1208,SorP!$B$1:$B$6230,0)),"",INDIRECT("'SorP'!$A$"&amp;MATCH($J1208,SorP!$B$1:$B$6230,0))))</f>
        <v/>
      </c>
      <c r="U1208" s="299"/>
      <c r="V1208" s="300" t="e">
        <f>IF(C1208="",NA(),MATCH($B1208&amp;$C1208,'Smelter Look-up'!$J:$J,0))</f>
        <v>#N/A</v>
      </c>
      <c r="W1208" s="301"/>
      <c r="X1208" s="301">
        <f t="shared" ca="1" si="59"/>
        <v>0</v>
      </c>
      <c r="Y1208" s="301"/>
      <c r="Z1208" s="301"/>
      <c r="AB1208" s="303" t="str">
        <f t="shared" si="60"/>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8"/>
        <v/>
      </c>
      <c r="T1209" s="264" t="str">
        <f ca="1">IF(B1209="","",IF(ISERROR(MATCH($J1209,SorP!$B$1:$B$6230,0)),"",INDIRECT("'SorP'!$A$"&amp;MATCH($J1209,SorP!$B$1:$B$6230,0))))</f>
        <v/>
      </c>
      <c r="U1209" s="299"/>
      <c r="V1209" s="300" t="e">
        <f>IF(C1209="",NA(),MATCH($B1209&amp;$C1209,'Smelter Look-up'!$J:$J,0))</f>
        <v>#N/A</v>
      </c>
      <c r="W1209" s="301"/>
      <c r="X1209" s="301">
        <f t="shared" ca="1" si="59"/>
        <v>0</v>
      </c>
      <c r="Y1209" s="301"/>
      <c r="Z1209" s="301"/>
      <c r="AB1209" s="303" t="str">
        <f t="shared" si="60"/>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8"/>
        <v/>
      </c>
      <c r="T1210" s="264" t="str">
        <f ca="1">IF(B1210="","",IF(ISERROR(MATCH($J1210,SorP!$B$1:$B$6230,0)),"",INDIRECT("'SorP'!$A$"&amp;MATCH($J1210,SorP!$B$1:$B$6230,0))))</f>
        <v/>
      </c>
      <c r="U1210" s="299"/>
      <c r="V1210" s="300" t="e">
        <f>IF(C1210="",NA(),MATCH($B1210&amp;$C1210,'Smelter Look-up'!$J:$J,0))</f>
        <v>#N/A</v>
      </c>
      <c r="W1210" s="301"/>
      <c r="X1210" s="301">
        <f t="shared" ca="1" si="59"/>
        <v>0</v>
      </c>
      <c r="Y1210" s="301"/>
      <c r="Z1210" s="301"/>
      <c r="AB1210" s="303" t="str">
        <f t="shared" si="60"/>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8"/>
        <v/>
      </c>
      <c r="T1211" s="264" t="str">
        <f ca="1">IF(B1211="","",IF(ISERROR(MATCH($J1211,SorP!$B$1:$B$6230,0)),"",INDIRECT("'SorP'!$A$"&amp;MATCH($J1211,SorP!$B$1:$B$6230,0))))</f>
        <v/>
      </c>
      <c r="U1211" s="299"/>
      <c r="V1211" s="300" t="e">
        <f>IF(C1211="",NA(),MATCH($B1211&amp;$C1211,'Smelter Look-up'!$J:$J,0))</f>
        <v>#N/A</v>
      </c>
      <c r="W1211" s="301"/>
      <c r="X1211" s="301">
        <f t="shared" ca="1" si="59"/>
        <v>0</v>
      </c>
      <c r="Y1211" s="301"/>
      <c r="Z1211" s="301"/>
      <c r="AB1211" s="303" t="str">
        <f t="shared" si="60"/>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8"/>
        <v/>
      </c>
      <c r="T1212" s="264" t="str">
        <f ca="1">IF(B1212="","",IF(ISERROR(MATCH($J1212,SorP!$B$1:$B$6230,0)),"",INDIRECT("'SorP'!$A$"&amp;MATCH($J1212,SorP!$B$1:$B$6230,0))))</f>
        <v/>
      </c>
      <c r="U1212" s="299"/>
      <c r="V1212" s="300" t="e">
        <f>IF(C1212="",NA(),MATCH($B1212&amp;$C1212,'Smelter Look-up'!$J:$J,0))</f>
        <v>#N/A</v>
      </c>
      <c r="W1212" s="301"/>
      <c r="X1212" s="301">
        <f t="shared" ca="1" si="59"/>
        <v>0</v>
      </c>
      <c r="Y1212" s="301"/>
      <c r="Z1212" s="301"/>
      <c r="AB1212" s="303" t="str">
        <f t="shared" si="60"/>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8"/>
        <v/>
      </c>
      <c r="T1213" s="264" t="str">
        <f ca="1">IF(B1213="","",IF(ISERROR(MATCH($J1213,SorP!$B$1:$B$6230,0)),"",INDIRECT("'SorP'!$A$"&amp;MATCH($J1213,SorP!$B$1:$B$6230,0))))</f>
        <v/>
      </c>
      <c r="U1213" s="299"/>
      <c r="V1213" s="300" t="e">
        <f>IF(C1213="",NA(),MATCH($B1213&amp;$C1213,'Smelter Look-up'!$J:$J,0))</f>
        <v>#N/A</v>
      </c>
      <c r="W1213" s="301"/>
      <c r="X1213" s="301">
        <f t="shared" ca="1" si="59"/>
        <v>0</v>
      </c>
      <c r="Y1213" s="301"/>
      <c r="Z1213" s="301"/>
      <c r="AB1213" s="303" t="str">
        <f t="shared" si="60"/>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8"/>
        <v/>
      </c>
      <c r="T1214" s="264" t="str">
        <f ca="1">IF(B1214="","",IF(ISERROR(MATCH($J1214,SorP!$B$1:$B$6230,0)),"",INDIRECT("'SorP'!$A$"&amp;MATCH($J1214,SorP!$B$1:$B$6230,0))))</f>
        <v/>
      </c>
      <c r="U1214" s="299"/>
      <c r="V1214" s="300" t="e">
        <f>IF(C1214="",NA(),MATCH($B1214&amp;$C1214,'Smelter Look-up'!$J:$J,0))</f>
        <v>#N/A</v>
      </c>
      <c r="W1214" s="301"/>
      <c r="X1214" s="301">
        <f t="shared" ca="1" si="59"/>
        <v>0</v>
      </c>
      <c r="Y1214" s="301"/>
      <c r="Z1214" s="301"/>
      <c r="AB1214" s="303" t="str">
        <f t="shared" si="60"/>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8"/>
        <v/>
      </c>
      <c r="T1215" s="264" t="str">
        <f ca="1">IF(B1215="","",IF(ISERROR(MATCH($J1215,SorP!$B$1:$B$6230,0)),"",INDIRECT("'SorP'!$A$"&amp;MATCH($J1215,SorP!$B$1:$B$6230,0))))</f>
        <v/>
      </c>
      <c r="U1215" s="299"/>
      <c r="V1215" s="300" t="e">
        <f>IF(C1215="",NA(),MATCH($B1215&amp;$C1215,'Smelter Look-up'!$J:$J,0))</f>
        <v>#N/A</v>
      </c>
      <c r="W1215" s="301"/>
      <c r="X1215" s="301">
        <f t="shared" ca="1" si="59"/>
        <v>0</v>
      </c>
      <c r="Y1215" s="301"/>
      <c r="Z1215" s="301"/>
      <c r="AB1215" s="303" t="str">
        <f t="shared" si="60"/>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8"/>
        <v/>
      </c>
      <c r="T1216" s="264" t="str">
        <f ca="1">IF(B1216="","",IF(ISERROR(MATCH($J1216,SorP!$B$1:$B$6230,0)),"",INDIRECT("'SorP'!$A$"&amp;MATCH($J1216,SorP!$B$1:$B$6230,0))))</f>
        <v/>
      </c>
      <c r="U1216" s="299"/>
      <c r="V1216" s="300" t="e">
        <f>IF(C1216="",NA(),MATCH($B1216&amp;$C1216,'Smelter Look-up'!$J:$J,0))</f>
        <v>#N/A</v>
      </c>
      <c r="W1216" s="301"/>
      <c r="X1216" s="301">
        <f t="shared" ca="1" si="59"/>
        <v>0</v>
      </c>
      <c r="Y1216" s="301"/>
      <c r="Z1216" s="301"/>
      <c r="AB1216" s="303" t="str">
        <f t="shared" si="60"/>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8"/>
        <v/>
      </c>
      <c r="T1217" s="264" t="str">
        <f ca="1">IF(B1217="","",IF(ISERROR(MATCH($J1217,SorP!$B$1:$B$6230,0)),"",INDIRECT("'SorP'!$A$"&amp;MATCH($J1217,SorP!$B$1:$B$6230,0))))</f>
        <v/>
      </c>
      <c r="U1217" s="299"/>
      <c r="V1217" s="300" t="e">
        <f>IF(C1217="",NA(),MATCH($B1217&amp;$C1217,'Smelter Look-up'!$J:$J,0))</f>
        <v>#N/A</v>
      </c>
      <c r="W1217" s="301"/>
      <c r="X1217" s="301">
        <f t="shared" ca="1" si="59"/>
        <v>0</v>
      </c>
      <c r="Y1217" s="301"/>
      <c r="Z1217" s="301"/>
      <c r="AB1217" s="303" t="str">
        <f t="shared" si="60"/>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8"/>
        <v/>
      </c>
      <c r="T1218" s="264" t="str">
        <f ca="1">IF(B1218="","",IF(ISERROR(MATCH($J1218,SorP!$B$1:$B$6230,0)),"",INDIRECT("'SorP'!$A$"&amp;MATCH($J1218,SorP!$B$1:$B$6230,0))))</f>
        <v/>
      </c>
      <c r="U1218" s="299"/>
      <c r="V1218" s="300" t="e">
        <f>IF(C1218="",NA(),MATCH($B1218&amp;$C1218,'Smelter Look-up'!$J:$J,0))</f>
        <v>#N/A</v>
      </c>
      <c r="W1218" s="301"/>
      <c r="X1218" s="301">
        <f t="shared" ca="1" si="59"/>
        <v>0</v>
      </c>
      <c r="Y1218" s="301"/>
      <c r="Z1218" s="301"/>
      <c r="AB1218" s="303" t="str">
        <f t="shared" si="60"/>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8"/>
        <v/>
      </c>
      <c r="T1219" s="264" t="str">
        <f ca="1">IF(B1219="","",IF(ISERROR(MATCH($J1219,SorP!$B$1:$B$6230,0)),"",INDIRECT("'SorP'!$A$"&amp;MATCH($J1219,SorP!$B$1:$B$6230,0))))</f>
        <v/>
      </c>
      <c r="U1219" s="299"/>
      <c r="V1219" s="300" t="e">
        <f>IF(C1219="",NA(),MATCH($B1219&amp;$C1219,'Smelter Look-up'!$J:$J,0))</f>
        <v>#N/A</v>
      </c>
      <c r="W1219" s="301"/>
      <c r="X1219" s="301">
        <f t="shared" ca="1" si="59"/>
        <v>0</v>
      </c>
      <c r="Y1219" s="301"/>
      <c r="Z1219" s="301"/>
      <c r="AB1219" s="303" t="str">
        <f t="shared" si="60"/>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8"/>
        <v/>
      </c>
      <c r="T1220" s="264" t="str">
        <f ca="1">IF(B1220="","",IF(ISERROR(MATCH($J1220,SorP!$B$1:$B$6230,0)),"",INDIRECT("'SorP'!$A$"&amp;MATCH($J1220,SorP!$B$1:$B$6230,0))))</f>
        <v/>
      </c>
      <c r="U1220" s="299"/>
      <c r="V1220" s="300" t="e">
        <f>IF(C1220="",NA(),MATCH($B1220&amp;$C1220,'Smelter Look-up'!$J:$J,0))</f>
        <v>#N/A</v>
      </c>
      <c r="W1220" s="301"/>
      <c r="X1220" s="301">
        <f t="shared" ca="1" si="59"/>
        <v>0</v>
      </c>
      <c r="Y1220" s="301"/>
      <c r="Z1220" s="301"/>
      <c r="AB1220" s="303" t="str">
        <f t="shared" si="60"/>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8"/>
        <v/>
      </c>
      <c r="T1221" s="264" t="str">
        <f ca="1">IF(B1221="","",IF(ISERROR(MATCH($J1221,SorP!$B$1:$B$6230,0)),"",INDIRECT("'SorP'!$A$"&amp;MATCH($J1221,SorP!$B$1:$B$6230,0))))</f>
        <v/>
      </c>
      <c r="U1221" s="299"/>
      <c r="V1221" s="300" t="e">
        <f>IF(C1221="",NA(),MATCH($B1221&amp;$C1221,'Smelter Look-up'!$J:$J,0))</f>
        <v>#N/A</v>
      </c>
      <c r="W1221" s="301"/>
      <c r="X1221" s="301">
        <f t="shared" ca="1" si="59"/>
        <v>0</v>
      </c>
      <c r="Y1221" s="301"/>
      <c r="Z1221" s="301"/>
      <c r="AB1221" s="303" t="str">
        <f t="shared" si="60"/>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ca="1" si="58"/>
        <v/>
      </c>
      <c r="T1222" s="264" t="str">
        <f ca="1">IF(B1222="","",IF(ISERROR(MATCH($J1222,SorP!$B$1:$B$6230,0)),"",INDIRECT("'SorP'!$A$"&amp;MATCH($J1222,SorP!$B$1:$B$6230,0))))</f>
        <v/>
      </c>
      <c r="U1222" s="299"/>
      <c r="V1222" s="300" t="e">
        <f>IF(C1222="",NA(),MATCH($B1222&amp;$C1222,'Smelter Look-up'!$J:$J,0))</f>
        <v>#N/A</v>
      </c>
      <c r="W1222" s="301"/>
      <c r="X1222" s="301">
        <f t="shared" ca="1" si="59"/>
        <v>0</v>
      </c>
      <c r="Y1222" s="301"/>
      <c r="Z1222" s="301"/>
      <c r="AB1222" s="303" t="str">
        <f t="shared" si="60"/>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ref="S1257:S1320" ca="1" si="61">IF(B1257="","",IF(ISERROR(MATCH($E1257,CL,0)),"Unknown",INDIRECT("'C'!$A$"&amp;MATCH($E1257,CL,0)+1)))</f>
        <v/>
      </c>
      <c r="T1257" s="264" t="str">
        <f ca="1">IF(B1257="","",IF(ISERROR(MATCH($J1257,SorP!$B$1:$B$6230,0)),"",INDIRECT("'SorP'!$A$"&amp;MATCH($J1257,SorP!$B$1:$B$6230,0))))</f>
        <v/>
      </c>
      <c r="U1257" s="299"/>
      <c r="V1257" s="300" t="e">
        <f>IF(C1257="",NA(),MATCH($B1257&amp;$C1257,'Smelter Look-up'!$J:$J,0))</f>
        <v>#N/A</v>
      </c>
      <c r="W1257" s="301"/>
      <c r="X1257" s="301">
        <f t="shared" ref="X1257:X1320" ca="1" si="62">IF(AND(C1257="Smelter not listed",OR(LEN(D1257)=0,LEN(E1257)=0)),1,0)</f>
        <v>0</v>
      </c>
      <c r="Y1257" s="301"/>
      <c r="Z1257" s="301"/>
      <c r="AB1257" s="303" t="str">
        <f t="shared" ref="AB1257:AB1320" si="63">B1257&amp;C1257</f>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61"/>
        <v/>
      </c>
      <c r="T1258" s="264" t="str">
        <f ca="1">IF(B1258="","",IF(ISERROR(MATCH($J1258,SorP!$B$1:$B$6230,0)),"",INDIRECT("'SorP'!$A$"&amp;MATCH($J1258,SorP!$B$1:$B$6230,0))))</f>
        <v/>
      </c>
      <c r="U1258" s="299"/>
      <c r="V1258" s="300" t="e">
        <f>IF(C1258="",NA(),MATCH($B1258&amp;$C1258,'Smelter Look-up'!$J:$J,0))</f>
        <v>#N/A</v>
      </c>
      <c r="W1258" s="301"/>
      <c r="X1258" s="301">
        <f t="shared" ca="1" si="62"/>
        <v>0</v>
      </c>
      <c r="Y1258" s="301"/>
      <c r="Z1258" s="301"/>
      <c r="AB1258" s="303" t="str">
        <f t="shared" si="63"/>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61"/>
        <v/>
      </c>
      <c r="T1259" s="264" t="str">
        <f ca="1">IF(B1259="","",IF(ISERROR(MATCH($J1259,SorP!$B$1:$B$6230,0)),"",INDIRECT("'SorP'!$A$"&amp;MATCH($J1259,SorP!$B$1:$B$6230,0))))</f>
        <v/>
      </c>
      <c r="U1259" s="299"/>
      <c r="V1259" s="300" t="e">
        <f>IF(C1259="",NA(),MATCH($B1259&amp;$C1259,'Smelter Look-up'!$J:$J,0))</f>
        <v>#N/A</v>
      </c>
      <c r="W1259" s="301"/>
      <c r="X1259" s="301">
        <f t="shared" ca="1" si="62"/>
        <v>0</v>
      </c>
      <c r="Y1259" s="301"/>
      <c r="Z1259" s="301"/>
      <c r="AB1259" s="303" t="str">
        <f t="shared" si="63"/>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61"/>
        <v/>
      </c>
      <c r="T1260" s="264" t="str">
        <f ca="1">IF(B1260="","",IF(ISERROR(MATCH($J1260,SorP!$B$1:$B$6230,0)),"",INDIRECT("'SorP'!$A$"&amp;MATCH($J1260,SorP!$B$1:$B$6230,0))))</f>
        <v/>
      </c>
      <c r="U1260" s="299"/>
      <c r="V1260" s="300" t="e">
        <f>IF(C1260="",NA(),MATCH($B1260&amp;$C1260,'Smelter Look-up'!$J:$J,0))</f>
        <v>#N/A</v>
      </c>
      <c r="W1260" s="301"/>
      <c r="X1260" s="301">
        <f t="shared" ca="1" si="62"/>
        <v>0</v>
      </c>
      <c r="Y1260" s="301"/>
      <c r="Z1260" s="301"/>
      <c r="AB1260" s="303" t="str">
        <f t="shared" si="63"/>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61"/>
        <v/>
      </c>
      <c r="T1261" s="264" t="str">
        <f ca="1">IF(B1261="","",IF(ISERROR(MATCH($J1261,SorP!$B$1:$B$6230,0)),"",INDIRECT("'SorP'!$A$"&amp;MATCH($J1261,SorP!$B$1:$B$6230,0))))</f>
        <v/>
      </c>
      <c r="U1261" s="299"/>
      <c r="V1261" s="300" t="e">
        <f>IF(C1261="",NA(),MATCH($B1261&amp;$C1261,'Smelter Look-up'!$J:$J,0))</f>
        <v>#N/A</v>
      </c>
      <c r="W1261" s="301"/>
      <c r="X1261" s="301">
        <f t="shared" ca="1" si="62"/>
        <v>0</v>
      </c>
      <c r="Y1261" s="301"/>
      <c r="Z1261" s="301"/>
      <c r="AB1261" s="303" t="str">
        <f t="shared" si="63"/>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61"/>
        <v/>
      </c>
      <c r="T1262" s="264" t="str">
        <f ca="1">IF(B1262="","",IF(ISERROR(MATCH($J1262,SorP!$B$1:$B$6230,0)),"",INDIRECT("'SorP'!$A$"&amp;MATCH($J1262,SorP!$B$1:$B$6230,0))))</f>
        <v/>
      </c>
      <c r="U1262" s="299"/>
      <c r="V1262" s="300" t="e">
        <f>IF(C1262="",NA(),MATCH($B1262&amp;$C1262,'Smelter Look-up'!$J:$J,0))</f>
        <v>#N/A</v>
      </c>
      <c r="W1262" s="301"/>
      <c r="X1262" s="301">
        <f t="shared" ca="1" si="62"/>
        <v>0</v>
      </c>
      <c r="Y1262" s="301"/>
      <c r="Z1262" s="301"/>
      <c r="AB1262" s="303" t="str">
        <f t="shared" si="63"/>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61"/>
        <v/>
      </c>
      <c r="T1263" s="264" t="str">
        <f ca="1">IF(B1263="","",IF(ISERROR(MATCH($J1263,SorP!$B$1:$B$6230,0)),"",INDIRECT("'SorP'!$A$"&amp;MATCH($J1263,SorP!$B$1:$B$6230,0))))</f>
        <v/>
      </c>
      <c r="U1263" s="299"/>
      <c r="V1263" s="300" t="e">
        <f>IF(C1263="",NA(),MATCH($B1263&amp;$C1263,'Smelter Look-up'!$J:$J,0))</f>
        <v>#N/A</v>
      </c>
      <c r="W1263" s="301"/>
      <c r="X1263" s="301">
        <f t="shared" ca="1" si="62"/>
        <v>0</v>
      </c>
      <c r="Y1263" s="301"/>
      <c r="Z1263" s="301"/>
      <c r="AB1263" s="303" t="str">
        <f t="shared" si="63"/>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61"/>
        <v/>
      </c>
      <c r="T1264" s="264" t="str">
        <f ca="1">IF(B1264="","",IF(ISERROR(MATCH($J1264,SorP!$B$1:$B$6230,0)),"",INDIRECT("'SorP'!$A$"&amp;MATCH($J1264,SorP!$B$1:$B$6230,0))))</f>
        <v/>
      </c>
      <c r="U1264" s="299"/>
      <c r="V1264" s="300" t="e">
        <f>IF(C1264="",NA(),MATCH($B1264&amp;$C1264,'Smelter Look-up'!$J:$J,0))</f>
        <v>#N/A</v>
      </c>
      <c r="W1264" s="301"/>
      <c r="X1264" s="301">
        <f t="shared" ca="1" si="62"/>
        <v>0</v>
      </c>
      <c r="Y1264" s="301"/>
      <c r="Z1264" s="301"/>
      <c r="AB1264" s="303" t="str">
        <f t="shared" si="63"/>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61"/>
        <v/>
      </c>
      <c r="T1265" s="264" t="str">
        <f ca="1">IF(B1265="","",IF(ISERROR(MATCH($J1265,SorP!$B$1:$B$6230,0)),"",INDIRECT("'SorP'!$A$"&amp;MATCH($J1265,SorP!$B$1:$B$6230,0))))</f>
        <v/>
      </c>
      <c r="U1265" s="299"/>
      <c r="V1265" s="300" t="e">
        <f>IF(C1265="",NA(),MATCH($B1265&amp;$C1265,'Smelter Look-up'!$J:$J,0))</f>
        <v>#N/A</v>
      </c>
      <c r="W1265" s="301"/>
      <c r="X1265" s="301">
        <f t="shared" ca="1" si="62"/>
        <v>0</v>
      </c>
      <c r="Y1265" s="301"/>
      <c r="Z1265" s="301"/>
      <c r="AB1265" s="303" t="str">
        <f t="shared" si="63"/>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61"/>
        <v/>
      </c>
      <c r="T1266" s="264" t="str">
        <f ca="1">IF(B1266="","",IF(ISERROR(MATCH($J1266,SorP!$B$1:$B$6230,0)),"",INDIRECT("'SorP'!$A$"&amp;MATCH($J1266,SorP!$B$1:$B$6230,0))))</f>
        <v/>
      </c>
      <c r="U1266" s="299"/>
      <c r="V1266" s="300" t="e">
        <f>IF(C1266="",NA(),MATCH($B1266&amp;$C1266,'Smelter Look-up'!$J:$J,0))</f>
        <v>#N/A</v>
      </c>
      <c r="W1266" s="301"/>
      <c r="X1266" s="301">
        <f t="shared" ca="1" si="62"/>
        <v>0</v>
      </c>
      <c r="Y1266" s="301"/>
      <c r="Z1266" s="301"/>
      <c r="AB1266" s="303" t="str">
        <f t="shared" si="63"/>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61"/>
        <v/>
      </c>
      <c r="T1267" s="264" t="str">
        <f ca="1">IF(B1267="","",IF(ISERROR(MATCH($J1267,SorP!$B$1:$B$6230,0)),"",INDIRECT("'SorP'!$A$"&amp;MATCH($J1267,SorP!$B$1:$B$6230,0))))</f>
        <v/>
      </c>
      <c r="U1267" s="299"/>
      <c r="V1267" s="300" t="e">
        <f>IF(C1267="",NA(),MATCH($B1267&amp;$C1267,'Smelter Look-up'!$J:$J,0))</f>
        <v>#N/A</v>
      </c>
      <c r="W1267" s="301"/>
      <c r="X1267" s="301">
        <f t="shared" ca="1" si="62"/>
        <v>0</v>
      </c>
      <c r="Y1267" s="301"/>
      <c r="Z1267" s="301"/>
      <c r="AB1267" s="303" t="str">
        <f t="shared" si="63"/>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61"/>
        <v/>
      </c>
      <c r="T1268" s="264" t="str">
        <f ca="1">IF(B1268="","",IF(ISERROR(MATCH($J1268,SorP!$B$1:$B$6230,0)),"",INDIRECT("'SorP'!$A$"&amp;MATCH($J1268,SorP!$B$1:$B$6230,0))))</f>
        <v/>
      </c>
      <c r="U1268" s="299"/>
      <c r="V1268" s="300" t="e">
        <f>IF(C1268="",NA(),MATCH($B1268&amp;$C1268,'Smelter Look-up'!$J:$J,0))</f>
        <v>#N/A</v>
      </c>
      <c r="W1268" s="301"/>
      <c r="X1268" s="301">
        <f t="shared" ca="1" si="62"/>
        <v>0</v>
      </c>
      <c r="Y1268" s="301"/>
      <c r="Z1268" s="301"/>
      <c r="AB1268" s="303" t="str">
        <f t="shared" si="63"/>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61"/>
        <v/>
      </c>
      <c r="T1269" s="264" t="str">
        <f ca="1">IF(B1269="","",IF(ISERROR(MATCH($J1269,SorP!$B$1:$B$6230,0)),"",INDIRECT("'SorP'!$A$"&amp;MATCH($J1269,SorP!$B$1:$B$6230,0))))</f>
        <v/>
      </c>
      <c r="U1269" s="299"/>
      <c r="V1269" s="300" t="e">
        <f>IF(C1269="",NA(),MATCH($B1269&amp;$C1269,'Smelter Look-up'!$J:$J,0))</f>
        <v>#N/A</v>
      </c>
      <c r="W1269" s="301"/>
      <c r="X1269" s="301">
        <f t="shared" ca="1" si="62"/>
        <v>0</v>
      </c>
      <c r="Y1269" s="301"/>
      <c r="Z1269" s="301"/>
      <c r="AB1269" s="303" t="str">
        <f t="shared" si="63"/>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61"/>
        <v/>
      </c>
      <c r="T1270" s="264" t="str">
        <f ca="1">IF(B1270="","",IF(ISERROR(MATCH($J1270,SorP!$B$1:$B$6230,0)),"",INDIRECT("'SorP'!$A$"&amp;MATCH($J1270,SorP!$B$1:$B$6230,0))))</f>
        <v/>
      </c>
      <c r="U1270" s="299"/>
      <c r="V1270" s="300" t="e">
        <f>IF(C1270="",NA(),MATCH($B1270&amp;$C1270,'Smelter Look-up'!$J:$J,0))</f>
        <v>#N/A</v>
      </c>
      <c r="W1270" s="301"/>
      <c r="X1270" s="301">
        <f t="shared" ca="1" si="62"/>
        <v>0</v>
      </c>
      <c r="Y1270" s="301"/>
      <c r="Z1270" s="301"/>
      <c r="AB1270" s="303" t="str">
        <f t="shared" si="63"/>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61"/>
        <v/>
      </c>
      <c r="T1271" s="264" t="str">
        <f ca="1">IF(B1271="","",IF(ISERROR(MATCH($J1271,SorP!$B$1:$B$6230,0)),"",INDIRECT("'SorP'!$A$"&amp;MATCH($J1271,SorP!$B$1:$B$6230,0))))</f>
        <v/>
      </c>
      <c r="U1271" s="299"/>
      <c r="V1271" s="300" t="e">
        <f>IF(C1271="",NA(),MATCH($B1271&amp;$C1271,'Smelter Look-up'!$J:$J,0))</f>
        <v>#N/A</v>
      </c>
      <c r="W1271" s="301"/>
      <c r="X1271" s="301">
        <f t="shared" ca="1" si="62"/>
        <v>0</v>
      </c>
      <c r="Y1271" s="301"/>
      <c r="Z1271" s="301"/>
      <c r="AB1271" s="303" t="str">
        <f t="shared" si="63"/>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61"/>
        <v/>
      </c>
      <c r="T1272" s="264" t="str">
        <f ca="1">IF(B1272="","",IF(ISERROR(MATCH($J1272,SorP!$B$1:$B$6230,0)),"",INDIRECT("'SorP'!$A$"&amp;MATCH($J1272,SorP!$B$1:$B$6230,0))))</f>
        <v/>
      </c>
      <c r="U1272" s="299"/>
      <c r="V1272" s="300" t="e">
        <f>IF(C1272="",NA(),MATCH($B1272&amp;$C1272,'Smelter Look-up'!$J:$J,0))</f>
        <v>#N/A</v>
      </c>
      <c r="W1272" s="301"/>
      <c r="X1272" s="301">
        <f t="shared" ca="1" si="62"/>
        <v>0</v>
      </c>
      <c r="Y1272" s="301"/>
      <c r="Z1272" s="301"/>
      <c r="AB1272" s="303" t="str">
        <f t="shared" si="63"/>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61"/>
        <v/>
      </c>
      <c r="T1273" s="264" t="str">
        <f ca="1">IF(B1273="","",IF(ISERROR(MATCH($J1273,SorP!$B$1:$B$6230,0)),"",INDIRECT("'SorP'!$A$"&amp;MATCH($J1273,SorP!$B$1:$B$6230,0))))</f>
        <v/>
      </c>
      <c r="U1273" s="299"/>
      <c r="V1273" s="300" t="e">
        <f>IF(C1273="",NA(),MATCH($B1273&amp;$C1273,'Smelter Look-up'!$J:$J,0))</f>
        <v>#N/A</v>
      </c>
      <c r="W1273" s="301"/>
      <c r="X1273" s="301">
        <f t="shared" ca="1" si="62"/>
        <v>0</v>
      </c>
      <c r="Y1273" s="301"/>
      <c r="Z1273" s="301"/>
      <c r="AB1273" s="303" t="str">
        <f t="shared" si="63"/>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61"/>
        <v/>
      </c>
      <c r="T1274" s="264" t="str">
        <f ca="1">IF(B1274="","",IF(ISERROR(MATCH($J1274,SorP!$B$1:$B$6230,0)),"",INDIRECT("'SorP'!$A$"&amp;MATCH($J1274,SorP!$B$1:$B$6230,0))))</f>
        <v/>
      </c>
      <c r="U1274" s="299"/>
      <c r="V1274" s="300" t="e">
        <f>IF(C1274="",NA(),MATCH($B1274&amp;$C1274,'Smelter Look-up'!$J:$J,0))</f>
        <v>#N/A</v>
      </c>
      <c r="W1274" s="301"/>
      <c r="X1274" s="301">
        <f t="shared" ca="1" si="62"/>
        <v>0</v>
      </c>
      <c r="Y1274" s="301"/>
      <c r="Z1274" s="301"/>
      <c r="AB1274" s="303" t="str">
        <f t="shared" si="63"/>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61"/>
        <v/>
      </c>
      <c r="T1275" s="264" t="str">
        <f ca="1">IF(B1275="","",IF(ISERROR(MATCH($J1275,SorP!$B$1:$B$6230,0)),"",INDIRECT("'SorP'!$A$"&amp;MATCH($J1275,SorP!$B$1:$B$6230,0))))</f>
        <v/>
      </c>
      <c r="U1275" s="299"/>
      <c r="V1275" s="300" t="e">
        <f>IF(C1275="",NA(),MATCH($B1275&amp;$C1275,'Smelter Look-up'!$J:$J,0))</f>
        <v>#N/A</v>
      </c>
      <c r="W1275" s="301"/>
      <c r="X1275" s="301">
        <f t="shared" ca="1" si="62"/>
        <v>0</v>
      </c>
      <c r="Y1275" s="301"/>
      <c r="Z1275" s="301"/>
      <c r="AB1275" s="303" t="str">
        <f t="shared" si="63"/>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61"/>
        <v/>
      </c>
      <c r="T1276" s="264" t="str">
        <f ca="1">IF(B1276="","",IF(ISERROR(MATCH($J1276,SorP!$B$1:$B$6230,0)),"",INDIRECT("'SorP'!$A$"&amp;MATCH($J1276,SorP!$B$1:$B$6230,0))))</f>
        <v/>
      </c>
      <c r="U1276" s="299"/>
      <c r="V1276" s="300" t="e">
        <f>IF(C1276="",NA(),MATCH($B1276&amp;$C1276,'Smelter Look-up'!$J:$J,0))</f>
        <v>#N/A</v>
      </c>
      <c r="W1276" s="301"/>
      <c r="X1276" s="301">
        <f t="shared" ca="1" si="62"/>
        <v>0</v>
      </c>
      <c r="Y1276" s="301"/>
      <c r="Z1276" s="301"/>
      <c r="AB1276" s="303" t="str">
        <f t="shared" si="63"/>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61"/>
        <v/>
      </c>
      <c r="T1277" s="264" t="str">
        <f ca="1">IF(B1277="","",IF(ISERROR(MATCH($J1277,SorP!$B$1:$B$6230,0)),"",INDIRECT("'SorP'!$A$"&amp;MATCH($J1277,SorP!$B$1:$B$6230,0))))</f>
        <v/>
      </c>
      <c r="U1277" s="299"/>
      <c r="V1277" s="300" t="e">
        <f>IF(C1277="",NA(),MATCH($B1277&amp;$C1277,'Smelter Look-up'!$J:$J,0))</f>
        <v>#N/A</v>
      </c>
      <c r="W1277" s="301"/>
      <c r="X1277" s="301">
        <f t="shared" ca="1" si="62"/>
        <v>0</v>
      </c>
      <c r="Y1277" s="301"/>
      <c r="Z1277" s="301"/>
      <c r="AB1277" s="303" t="str">
        <f t="shared" si="63"/>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61"/>
        <v/>
      </c>
      <c r="T1278" s="264" t="str">
        <f ca="1">IF(B1278="","",IF(ISERROR(MATCH($J1278,SorP!$B$1:$B$6230,0)),"",INDIRECT("'SorP'!$A$"&amp;MATCH($J1278,SorP!$B$1:$B$6230,0))))</f>
        <v/>
      </c>
      <c r="U1278" s="299"/>
      <c r="V1278" s="300" t="e">
        <f>IF(C1278="",NA(),MATCH($B1278&amp;$C1278,'Smelter Look-up'!$J:$J,0))</f>
        <v>#N/A</v>
      </c>
      <c r="W1278" s="301"/>
      <c r="X1278" s="301">
        <f t="shared" ca="1" si="62"/>
        <v>0</v>
      </c>
      <c r="Y1278" s="301"/>
      <c r="Z1278" s="301"/>
      <c r="AB1278" s="303" t="str">
        <f t="shared" si="63"/>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61"/>
        <v/>
      </c>
      <c r="T1279" s="264" t="str">
        <f ca="1">IF(B1279="","",IF(ISERROR(MATCH($J1279,SorP!$B$1:$B$6230,0)),"",INDIRECT("'SorP'!$A$"&amp;MATCH($J1279,SorP!$B$1:$B$6230,0))))</f>
        <v/>
      </c>
      <c r="U1279" s="299"/>
      <c r="V1279" s="300" t="e">
        <f>IF(C1279="",NA(),MATCH($B1279&amp;$C1279,'Smelter Look-up'!$J:$J,0))</f>
        <v>#N/A</v>
      </c>
      <c r="W1279" s="301"/>
      <c r="X1279" s="301">
        <f t="shared" ca="1" si="62"/>
        <v>0</v>
      </c>
      <c r="Y1279" s="301"/>
      <c r="Z1279" s="301"/>
      <c r="AB1279" s="303" t="str">
        <f t="shared" si="63"/>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61"/>
        <v/>
      </c>
      <c r="T1280" s="264" t="str">
        <f ca="1">IF(B1280="","",IF(ISERROR(MATCH($J1280,SorP!$B$1:$B$6230,0)),"",INDIRECT("'SorP'!$A$"&amp;MATCH($J1280,SorP!$B$1:$B$6230,0))))</f>
        <v/>
      </c>
      <c r="U1280" s="299"/>
      <c r="V1280" s="300" t="e">
        <f>IF(C1280="",NA(),MATCH($B1280&amp;$C1280,'Smelter Look-up'!$J:$J,0))</f>
        <v>#N/A</v>
      </c>
      <c r="W1280" s="301"/>
      <c r="X1280" s="301">
        <f t="shared" ca="1" si="62"/>
        <v>0</v>
      </c>
      <c r="Y1280" s="301"/>
      <c r="Z1280" s="301"/>
      <c r="AB1280" s="303" t="str">
        <f t="shared" si="63"/>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61"/>
        <v/>
      </c>
      <c r="T1281" s="264" t="str">
        <f ca="1">IF(B1281="","",IF(ISERROR(MATCH($J1281,SorP!$B$1:$B$6230,0)),"",INDIRECT("'SorP'!$A$"&amp;MATCH($J1281,SorP!$B$1:$B$6230,0))))</f>
        <v/>
      </c>
      <c r="U1281" s="299"/>
      <c r="V1281" s="300" t="e">
        <f>IF(C1281="",NA(),MATCH($B1281&amp;$C1281,'Smelter Look-up'!$J:$J,0))</f>
        <v>#N/A</v>
      </c>
      <c r="W1281" s="301"/>
      <c r="X1281" s="301">
        <f t="shared" ca="1" si="62"/>
        <v>0</v>
      </c>
      <c r="Y1281" s="301"/>
      <c r="Z1281" s="301"/>
      <c r="AB1281" s="303" t="str">
        <f t="shared" si="63"/>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61"/>
        <v/>
      </c>
      <c r="T1282" s="264" t="str">
        <f ca="1">IF(B1282="","",IF(ISERROR(MATCH($J1282,SorP!$B$1:$B$6230,0)),"",INDIRECT("'SorP'!$A$"&amp;MATCH($J1282,SorP!$B$1:$B$6230,0))))</f>
        <v/>
      </c>
      <c r="U1282" s="299"/>
      <c r="V1282" s="300" t="e">
        <f>IF(C1282="",NA(),MATCH($B1282&amp;$C1282,'Smelter Look-up'!$J:$J,0))</f>
        <v>#N/A</v>
      </c>
      <c r="W1282" s="301"/>
      <c r="X1282" s="301">
        <f t="shared" ca="1" si="62"/>
        <v>0</v>
      </c>
      <c r="Y1282" s="301"/>
      <c r="Z1282" s="301"/>
      <c r="AB1282" s="303" t="str">
        <f t="shared" si="63"/>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61"/>
        <v/>
      </c>
      <c r="T1283" s="264" t="str">
        <f ca="1">IF(B1283="","",IF(ISERROR(MATCH($J1283,SorP!$B$1:$B$6230,0)),"",INDIRECT("'SorP'!$A$"&amp;MATCH($J1283,SorP!$B$1:$B$6230,0))))</f>
        <v/>
      </c>
      <c r="U1283" s="299"/>
      <c r="V1283" s="300" t="e">
        <f>IF(C1283="",NA(),MATCH($B1283&amp;$C1283,'Smelter Look-up'!$J:$J,0))</f>
        <v>#N/A</v>
      </c>
      <c r="W1283" s="301"/>
      <c r="X1283" s="301">
        <f t="shared" ca="1" si="62"/>
        <v>0</v>
      </c>
      <c r="Y1283" s="301"/>
      <c r="Z1283" s="301"/>
      <c r="AB1283" s="303" t="str">
        <f t="shared" si="63"/>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61"/>
        <v/>
      </c>
      <c r="T1284" s="264" t="str">
        <f ca="1">IF(B1284="","",IF(ISERROR(MATCH($J1284,SorP!$B$1:$B$6230,0)),"",INDIRECT("'SorP'!$A$"&amp;MATCH($J1284,SorP!$B$1:$B$6230,0))))</f>
        <v/>
      </c>
      <c r="U1284" s="299"/>
      <c r="V1284" s="300" t="e">
        <f>IF(C1284="",NA(),MATCH($B1284&amp;$C1284,'Smelter Look-up'!$J:$J,0))</f>
        <v>#N/A</v>
      </c>
      <c r="W1284" s="301"/>
      <c r="X1284" s="301">
        <f t="shared" ca="1" si="62"/>
        <v>0</v>
      </c>
      <c r="Y1284" s="301"/>
      <c r="Z1284" s="301"/>
      <c r="AB1284" s="303" t="str">
        <f t="shared" si="63"/>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61"/>
        <v/>
      </c>
      <c r="T1285" s="264" t="str">
        <f ca="1">IF(B1285="","",IF(ISERROR(MATCH($J1285,SorP!$B$1:$B$6230,0)),"",INDIRECT("'SorP'!$A$"&amp;MATCH($J1285,SorP!$B$1:$B$6230,0))))</f>
        <v/>
      </c>
      <c r="U1285" s="299"/>
      <c r="V1285" s="300" t="e">
        <f>IF(C1285="",NA(),MATCH($B1285&amp;$C1285,'Smelter Look-up'!$J:$J,0))</f>
        <v>#N/A</v>
      </c>
      <c r="W1285" s="301"/>
      <c r="X1285" s="301">
        <f t="shared" ca="1" si="62"/>
        <v>0</v>
      </c>
      <c r="Y1285" s="301"/>
      <c r="Z1285" s="301"/>
      <c r="AB1285" s="303" t="str">
        <f t="shared" si="63"/>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ca="1" si="61"/>
        <v/>
      </c>
      <c r="T1286" s="264" t="str">
        <f ca="1">IF(B1286="","",IF(ISERROR(MATCH($J1286,SorP!$B$1:$B$6230,0)),"",INDIRECT("'SorP'!$A$"&amp;MATCH($J1286,SorP!$B$1:$B$6230,0))))</f>
        <v/>
      </c>
      <c r="U1286" s="299"/>
      <c r="V1286" s="300" t="e">
        <f>IF(C1286="",NA(),MATCH($B1286&amp;$C1286,'Smelter Look-up'!$J:$J,0))</f>
        <v>#N/A</v>
      </c>
      <c r="W1286" s="301"/>
      <c r="X1286" s="301">
        <f t="shared" ca="1" si="62"/>
        <v>0</v>
      </c>
      <c r="Y1286" s="301"/>
      <c r="Z1286" s="301"/>
      <c r="AB1286" s="303" t="str">
        <f t="shared" si="63"/>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ref="S1321:S1384" ca="1" si="64">IF(B1321="","",IF(ISERROR(MATCH($E1321,CL,0)),"Unknown",INDIRECT("'C'!$A$"&amp;MATCH($E1321,CL,0)+1)))</f>
        <v/>
      </c>
      <c r="T1321" s="264" t="str">
        <f ca="1">IF(B1321="","",IF(ISERROR(MATCH($J1321,SorP!$B$1:$B$6230,0)),"",INDIRECT("'SorP'!$A$"&amp;MATCH($J1321,SorP!$B$1:$B$6230,0))))</f>
        <v/>
      </c>
      <c r="U1321" s="299"/>
      <c r="V1321" s="300" t="e">
        <f>IF(C1321="",NA(),MATCH($B1321&amp;$C1321,'Smelter Look-up'!$J:$J,0))</f>
        <v>#N/A</v>
      </c>
      <c r="W1321" s="301"/>
      <c r="X1321" s="301">
        <f t="shared" ref="X1321:X1384" ca="1" si="65">IF(AND(C1321="Smelter not listed",OR(LEN(D1321)=0,LEN(E1321)=0)),1,0)</f>
        <v>0</v>
      </c>
      <c r="Y1321" s="301"/>
      <c r="Z1321" s="301"/>
      <c r="AB1321" s="303" t="str">
        <f t="shared" ref="AB1321:AB1384" si="66">B1321&amp;C1321</f>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4"/>
        <v/>
      </c>
      <c r="T1322" s="264" t="str">
        <f ca="1">IF(B1322="","",IF(ISERROR(MATCH($J1322,SorP!$B$1:$B$6230,0)),"",INDIRECT("'SorP'!$A$"&amp;MATCH($J1322,SorP!$B$1:$B$6230,0))))</f>
        <v/>
      </c>
      <c r="U1322" s="299"/>
      <c r="V1322" s="300" t="e">
        <f>IF(C1322="",NA(),MATCH($B1322&amp;$C1322,'Smelter Look-up'!$J:$J,0))</f>
        <v>#N/A</v>
      </c>
      <c r="W1322" s="301"/>
      <c r="X1322" s="301">
        <f t="shared" ca="1" si="65"/>
        <v>0</v>
      </c>
      <c r="Y1322" s="301"/>
      <c r="Z1322" s="301"/>
      <c r="AB1322" s="303" t="str">
        <f t="shared" si="66"/>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4"/>
        <v/>
      </c>
      <c r="T1323" s="264" t="str">
        <f ca="1">IF(B1323="","",IF(ISERROR(MATCH($J1323,SorP!$B$1:$B$6230,0)),"",INDIRECT("'SorP'!$A$"&amp;MATCH($J1323,SorP!$B$1:$B$6230,0))))</f>
        <v/>
      </c>
      <c r="U1323" s="299"/>
      <c r="V1323" s="300" t="e">
        <f>IF(C1323="",NA(),MATCH($B1323&amp;$C1323,'Smelter Look-up'!$J:$J,0))</f>
        <v>#N/A</v>
      </c>
      <c r="W1323" s="301"/>
      <c r="X1323" s="301">
        <f t="shared" ca="1" si="65"/>
        <v>0</v>
      </c>
      <c r="Y1323" s="301"/>
      <c r="Z1323" s="301"/>
      <c r="AB1323" s="303" t="str">
        <f t="shared" si="66"/>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4"/>
        <v/>
      </c>
      <c r="T1324" s="264" t="str">
        <f ca="1">IF(B1324="","",IF(ISERROR(MATCH($J1324,SorP!$B$1:$B$6230,0)),"",INDIRECT("'SorP'!$A$"&amp;MATCH($J1324,SorP!$B$1:$B$6230,0))))</f>
        <v/>
      </c>
      <c r="U1324" s="299"/>
      <c r="V1324" s="300" t="e">
        <f>IF(C1324="",NA(),MATCH($B1324&amp;$C1324,'Smelter Look-up'!$J:$J,0))</f>
        <v>#N/A</v>
      </c>
      <c r="W1324" s="301"/>
      <c r="X1324" s="301">
        <f t="shared" ca="1" si="65"/>
        <v>0</v>
      </c>
      <c r="Y1324" s="301"/>
      <c r="Z1324" s="301"/>
      <c r="AB1324" s="303" t="str">
        <f t="shared" si="66"/>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4"/>
        <v/>
      </c>
      <c r="T1325" s="264" t="str">
        <f ca="1">IF(B1325="","",IF(ISERROR(MATCH($J1325,SorP!$B$1:$B$6230,0)),"",INDIRECT("'SorP'!$A$"&amp;MATCH($J1325,SorP!$B$1:$B$6230,0))))</f>
        <v/>
      </c>
      <c r="U1325" s="299"/>
      <c r="V1325" s="300" t="e">
        <f>IF(C1325="",NA(),MATCH($B1325&amp;$C1325,'Smelter Look-up'!$J:$J,0))</f>
        <v>#N/A</v>
      </c>
      <c r="W1325" s="301"/>
      <c r="X1325" s="301">
        <f t="shared" ca="1" si="65"/>
        <v>0</v>
      </c>
      <c r="Y1325" s="301"/>
      <c r="Z1325" s="301"/>
      <c r="AB1325" s="303" t="str">
        <f t="shared" si="66"/>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4"/>
        <v/>
      </c>
      <c r="T1326" s="264" t="str">
        <f ca="1">IF(B1326="","",IF(ISERROR(MATCH($J1326,SorP!$B$1:$B$6230,0)),"",INDIRECT("'SorP'!$A$"&amp;MATCH($J1326,SorP!$B$1:$B$6230,0))))</f>
        <v/>
      </c>
      <c r="U1326" s="299"/>
      <c r="V1326" s="300" t="e">
        <f>IF(C1326="",NA(),MATCH($B1326&amp;$C1326,'Smelter Look-up'!$J:$J,0))</f>
        <v>#N/A</v>
      </c>
      <c r="W1326" s="301"/>
      <c r="X1326" s="301">
        <f t="shared" ca="1" si="65"/>
        <v>0</v>
      </c>
      <c r="Y1326" s="301"/>
      <c r="Z1326" s="301"/>
      <c r="AB1326" s="303" t="str">
        <f t="shared" si="66"/>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4"/>
        <v/>
      </c>
      <c r="T1327" s="264" t="str">
        <f ca="1">IF(B1327="","",IF(ISERROR(MATCH($J1327,SorP!$B$1:$B$6230,0)),"",INDIRECT("'SorP'!$A$"&amp;MATCH($J1327,SorP!$B$1:$B$6230,0))))</f>
        <v/>
      </c>
      <c r="U1327" s="299"/>
      <c r="V1327" s="300" t="e">
        <f>IF(C1327="",NA(),MATCH($B1327&amp;$C1327,'Smelter Look-up'!$J:$J,0))</f>
        <v>#N/A</v>
      </c>
      <c r="W1327" s="301"/>
      <c r="X1327" s="301">
        <f t="shared" ca="1" si="65"/>
        <v>0</v>
      </c>
      <c r="Y1327" s="301"/>
      <c r="Z1327" s="301"/>
      <c r="AB1327" s="303" t="str">
        <f t="shared" si="66"/>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4"/>
        <v/>
      </c>
      <c r="T1328" s="264" t="str">
        <f ca="1">IF(B1328="","",IF(ISERROR(MATCH($J1328,SorP!$B$1:$B$6230,0)),"",INDIRECT("'SorP'!$A$"&amp;MATCH($J1328,SorP!$B$1:$B$6230,0))))</f>
        <v/>
      </c>
      <c r="U1328" s="299"/>
      <c r="V1328" s="300" t="e">
        <f>IF(C1328="",NA(),MATCH($B1328&amp;$C1328,'Smelter Look-up'!$J:$J,0))</f>
        <v>#N/A</v>
      </c>
      <c r="W1328" s="301"/>
      <c r="X1328" s="301">
        <f t="shared" ca="1" si="65"/>
        <v>0</v>
      </c>
      <c r="Y1328" s="301"/>
      <c r="Z1328" s="301"/>
      <c r="AB1328" s="303" t="str">
        <f t="shared" si="66"/>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4"/>
        <v/>
      </c>
      <c r="T1329" s="264" t="str">
        <f ca="1">IF(B1329="","",IF(ISERROR(MATCH($J1329,SorP!$B$1:$B$6230,0)),"",INDIRECT("'SorP'!$A$"&amp;MATCH($J1329,SorP!$B$1:$B$6230,0))))</f>
        <v/>
      </c>
      <c r="U1329" s="299"/>
      <c r="V1329" s="300" t="e">
        <f>IF(C1329="",NA(),MATCH($B1329&amp;$C1329,'Smelter Look-up'!$J:$J,0))</f>
        <v>#N/A</v>
      </c>
      <c r="W1329" s="301"/>
      <c r="X1329" s="301">
        <f t="shared" ca="1" si="65"/>
        <v>0</v>
      </c>
      <c r="Y1329" s="301"/>
      <c r="Z1329" s="301"/>
      <c r="AB1329" s="303" t="str">
        <f t="shared" si="66"/>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4"/>
        <v/>
      </c>
      <c r="T1330" s="264" t="str">
        <f ca="1">IF(B1330="","",IF(ISERROR(MATCH($J1330,SorP!$B$1:$B$6230,0)),"",INDIRECT("'SorP'!$A$"&amp;MATCH($J1330,SorP!$B$1:$B$6230,0))))</f>
        <v/>
      </c>
      <c r="U1330" s="299"/>
      <c r="V1330" s="300" t="e">
        <f>IF(C1330="",NA(),MATCH($B1330&amp;$C1330,'Smelter Look-up'!$J:$J,0))</f>
        <v>#N/A</v>
      </c>
      <c r="W1330" s="301"/>
      <c r="X1330" s="301">
        <f t="shared" ca="1" si="65"/>
        <v>0</v>
      </c>
      <c r="Y1330" s="301"/>
      <c r="Z1330" s="301"/>
      <c r="AB1330" s="303" t="str">
        <f t="shared" si="66"/>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4"/>
        <v/>
      </c>
      <c r="T1331" s="264" t="str">
        <f ca="1">IF(B1331="","",IF(ISERROR(MATCH($J1331,SorP!$B$1:$B$6230,0)),"",INDIRECT("'SorP'!$A$"&amp;MATCH($J1331,SorP!$B$1:$B$6230,0))))</f>
        <v/>
      </c>
      <c r="U1331" s="299"/>
      <c r="V1331" s="300" t="e">
        <f>IF(C1331="",NA(),MATCH($B1331&amp;$C1331,'Smelter Look-up'!$J:$J,0))</f>
        <v>#N/A</v>
      </c>
      <c r="W1331" s="301"/>
      <c r="X1331" s="301">
        <f t="shared" ca="1" si="65"/>
        <v>0</v>
      </c>
      <c r="Y1331" s="301"/>
      <c r="Z1331" s="301"/>
      <c r="AB1331" s="303" t="str">
        <f t="shared" si="66"/>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4"/>
        <v/>
      </c>
      <c r="T1332" s="264" t="str">
        <f ca="1">IF(B1332="","",IF(ISERROR(MATCH($J1332,SorP!$B$1:$B$6230,0)),"",INDIRECT("'SorP'!$A$"&amp;MATCH($J1332,SorP!$B$1:$B$6230,0))))</f>
        <v/>
      </c>
      <c r="U1332" s="299"/>
      <c r="V1332" s="300" t="e">
        <f>IF(C1332="",NA(),MATCH($B1332&amp;$C1332,'Smelter Look-up'!$J:$J,0))</f>
        <v>#N/A</v>
      </c>
      <c r="W1332" s="301"/>
      <c r="X1332" s="301">
        <f t="shared" ca="1" si="65"/>
        <v>0</v>
      </c>
      <c r="Y1332" s="301"/>
      <c r="Z1332" s="301"/>
      <c r="AB1332" s="303" t="str">
        <f t="shared" si="66"/>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4"/>
        <v/>
      </c>
      <c r="T1333" s="264" t="str">
        <f ca="1">IF(B1333="","",IF(ISERROR(MATCH($J1333,SorP!$B$1:$B$6230,0)),"",INDIRECT("'SorP'!$A$"&amp;MATCH($J1333,SorP!$B$1:$B$6230,0))))</f>
        <v/>
      </c>
      <c r="U1333" s="299"/>
      <c r="V1333" s="300" t="e">
        <f>IF(C1333="",NA(),MATCH($B1333&amp;$C1333,'Smelter Look-up'!$J:$J,0))</f>
        <v>#N/A</v>
      </c>
      <c r="W1333" s="301"/>
      <c r="X1333" s="301">
        <f t="shared" ca="1" si="65"/>
        <v>0</v>
      </c>
      <c r="Y1333" s="301"/>
      <c r="Z1333" s="301"/>
      <c r="AB1333" s="303" t="str">
        <f t="shared" si="66"/>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4"/>
        <v/>
      </c>
      <c r="T1334" s="264" t="str">
        <f ca="1">IF(B1334="","",IF(ISERROR(MATCH($J1334,SorP!$B$1:$B$6230,0)),"",INDIRECT("'SorP'!$A$"&amp;MATCH($J1334,SorP!$B$1:$B$6230,0))))</f>
        <v/>
      </c>
      <c r="U1334" s="299"/>
      <c r="V1334" s="300" t="e">
        <f>IF(C1334="",NA(),MATCH($B1334&amp;$C1334,'Smelter Look-up'!$J:$J,0))</f>
        <v>#N/A</v>
      </c>
      <c r="W1334" s="301"/>
      <c r="X1334" s="301">
        <f t="shared" ca="1" si="65"/>
        <v>0</v>
      </c>
      <c r="Y1334" s="301"/>
      <c r="Z1334" s="301"/>
      <c r="AB1334" s="303" t="str">
        <f t="shared" si="66"/>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4"/>
        <v/>
      </c>
      <c r="T1335" s="264" t="str">
        <f ca="1">IF(B1335="","",IF(ISERROR(MATCH($J1335,SorP!$B$1:$B$6230,0)),"",INDIRECT("'SorP'!$A$"&amp;MATCH($J1335,SorP!$B$1:$B$6230,0))))</f>
        <v/>
      </c>
      <c r="U1335" s="299"/>
      <c r="V1335" s="300" t="e">
        <f>IF(C1335="",NA(),MATCH($B1335&amp;$C1335,'Smelter Look-up'!$J:$J,0))</f>
        <v>#N/A</v>
      </c>
      <c r="W1335" s="301"/>
      <c r="X1335" s="301">
        <f t="shared" ca="1" si="65"/>
        <v>0</v>
      </c>
      <c r="Y1335" s="301"/>
      <c r="Z1335" s="301"/>
      <c r="AB1335" s="303" t="str">
        <f t="shared" si="66"/>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4"/>
        <v/>
      </c>
      <c r="T1336" s="264" t="str">
        <f ca="1">IF(B1336="","",IF(ISERROR(MATCH($J1336,SorP!$B$1:$B$6230,0)),"",INDIRECT("'SorP'!$A$"&amp;MATCH($J1336,SorP!$B$1:$B$6230,0))))</f>
        <v/>
      </c>
      <c r="U1336" s="299"/>
      <c r="V1336" s="300" t="e">
        <f>IF(C1336="",NA(),MATCH($B1336&amp;$C1336,'Smelter Look-up'!$J:$J,0))</f>
        <v>#N/A</v>
      </c>
      <c r="W1336" s="301"/>
      <c r="X1336" s="301">
        <f t="shared" ca="1" si="65"/>
        <v>0</v>
      </c>
      <c r="Y1336" s="301"/>
      <c r="Z1336" s="301"/>
      <c r="AB1336" s="303" t="str">
        <f t="shared" si="66"/>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4"/>
        <v/>
      </c>
      <c r="T1337" s="264" t="str">
        <f ca="1">IF(B1337="","",IF(ISERROR(MATCH($J1337,SorP!$B$1:$B$6230,0)),"",INDIRECT("'SorP'!$A$"&amp;MATCH($J1337,SorP!$B$1:$B$6230,0))))</f>
        <v/>
      </c>
      <c r="U1337" s="299"/>
      <c r="V1337" s="300" t="e">
        <f>IF(C1337="",NA(),MATCH($B1337&amp;$C1337,'Smelter Look-up'!$J:$J,0))</f>
        <v>#N/A</v>
      </c>
      <c r="W1337" s="301"/>
      <c r="X1337" s="301">
        <f t="shared" ca="1" si="65"/>
        <v>0</v>
      </c>
      <c r="Y1337" s="301"/>
      <c r="Z1337" s="301"/>
      <c r="AB1337" s="303" t="str">
        <f t="shared" si="66"/>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4"/>
        <v/>
      </c>
      <c r="T1338" s="264" t="str">
        <f ca="1">IF(B1338="","",IF(ISERROR(MATCH($J1338,SorP!$B$1:$B$6230,0)),"",INDIRECT("'SorP'!$A$"&amp;MATCH($J1338,SorP!$B$1:$B$6230,0))))</f>
        <v/>
      </c>
      <c r="U1338" s="299"/>
      <c r="V1338" s="300" t="e">
        <f>IF(C1338="",NA(),MATCH($B1338&amp;$C1338,'Smelter Look-up'!$J:$J,0))</f>
        <v>#N/A</v>
      </c>
      <c r="W1338" s="301"/>
      <c r="X1338" s="301">
        <f t="shared" ca="1" si="65"/>
        <v>0</v>
      </c>
      <c r="Y1338" s="301"/>
      <c r="Z1338" s="301"/>
      <c r="AB1338" s="303" t="str">
        <f t="shared" si="66"/>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4"/>
        <v/>
      </c>
      <c r="T1339" s="264" t="str">
        <f ca="1">IF(B1339="","",IF(ISERROR(MATCH($J1339,SorP!$B$1:$B$6230,0)),"",INDIRECT("'SorP'!$A$"&amp;MATCH($J1339,SorP!$B$1:$B$6230,0))))</f>
        <v/>
      </c>
      <c r="U1339" s="299"/>
      <c r="V1339" s="300" t="e">
        <f>IF(C1339="",NA(),MATCH($B1339&amp;$C1339,'Smelter Look-up'!$J:$J,0))</f>
        <v>#N/A</v>
      </c>
      <c r="W1339" s="301"/>
      <c r="X1339" s="301">
        <f t="shared" ca="1" si="65"/>
        <v>0</v>
      </c>
      <c r="Y1339" s="301"/>
      <c r="Z1339" s="301"/>
      <c r="AB1339" s="303" t="str">
        <f t="shared" si="66"/>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4"/>
        <v/>
      </c>
      <c r="T1340" s="264" t="str">
        <f ca="1">IF(B1340="","",IF(ISERROR(MATCH($J1340,SorP!$B$1:$B$6230,0)),"",INDIRECT("'SorP'!$A$"&amp;MATCH($J1340,SorP!$B$1:$B$6230,0))))</f>
        <v/>
      </c>
      <c r="U1340" s="299"/>
      <c r="V1340" s="300" t="e">
        <f>IF(C1340="",NA(),MATCH($B1340&amp;$C1340,'Smelter Look-up'!$J:$J,0))</f>
        <v>#N/A</v>
      </c>
      <c r="W1340" s="301"/>
      <c r="X1340" s="301">
        <f t="shared" ca="1" si="65"/>
        <v>0</v>
      </c>
      <c r="Y1340" s="301"/>
      <c r="Z1340" s="301"/>
      <c r="AB1340" s="303" t="str">
        <f t="shared" si="66"/>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4"/>
        <v/>
      </c>
      <c r="T1341" s="264" t="str">
        <f ca="1">IF(B1341="","",IF(ISERROR(MATCH($J1341,SorP!$B$1:$B$6230,0)),"",INDIRECT("'SorP'!$A$"&amp;MATCH($J1341,SorP!$B$1:$B$6230,0))))</f>
        <v/>
      </c>
      <c r="U1341" s="299"/>
      <c r="V1341" s="300" t="e">
        <f>IF(C1341="",NA(),MATCH($B1341&amp;$C1341,'Smelter Look-up'!$J:$J,0))</f>
        <v>#N/A</v>
      </c>
      <c r="W1341" s="301"/>
      <c r="X1341" s="301">
        <f t="shared" ca="1" si="65"/>
        <v>0</v>
      </c>
      <c r="Y1341" s="301"/>
      <c r="Z1341" s="301"/>
      <c r="AB1341" s="303" t="str">
        <f t="shared" si="66"/>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4"/>
        <v/>
      </c>
      <c r="T1342" s="264" t="str">
        <f ca="1">IF(B1342="","",IF(ISERROR(MATCH($J1342,SorP!$B$1:$B$6230,0)),"",INDIRECT("'SorP'!$A$"&amp;MATCH($J1342,SorP!$B$1:$B$6230,0))))</f>
        <v/>
      </c>
      <c r="U1342" s="299"/>
      <c r="V1342" s="300" t="e">
        <f>IF(C1342="",NA(),MATCH($B1342&amp;$C1342,'Smelter Look-up'!$J:$J,0))</f>
        <v>#N/A</v>
      </c>
      <c r="W1342" s="301"/>
      <c r="X1342" s="301">
        <f t="shared" ca="1" si="65"/>
        <v>0</v>
      </c>
      <c r="Y1342" s="301"/>
      <c r="Z1342" s="301"/>
      <c r="AB1342" s="303" t="str">
        <f t="shared" si="66"/>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4"/>
        <v/>
      </c>
      <c r="T1343" s="264" t="str">
        <f ca="1">IF(B1343="","",IF(ISERROR(MATCH($J1343,SorP!$B$1:$B$6230,0)),"",INDIRECT("'SorP'!$A$"&amp;MATCH($J1343,SorP!$B$1:$B$6230,0))))</f>
        <v/>
      </c>
      <c r="U1343" s="299"/>
      <c r="V1343" s="300" t="e">
        <f>IF(C1343="",NA(),MATCH($B1343&amp;$C1343,'Smelter Look-up'!$J:$J,0))</f>
        <v>#N/A</v>
      </c>
      <c r="W1343" s="301"/>
      <c r="X1343" s="301">
        <f t="shared" ca="1" si="65"/>
        <v>0</v>
      </c>
      <c r="Y1343" s="301"/>
      <c r="Z1343" s="301"/>
      <c r="AB1343" s="303" t="str">
        <f t="shared" si="66"/>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4"/>
        <v/>
      </c>
      <c r="T1344" s="264" t="str">
        <f ca="1">IF(B1344="","",IF(ISERROR(MATCH($J1344,SorP!$B$1:$B$6230,0)),"",INDIRECT("'SorP'!$A$"&amp;MATCH($J1344,SorP!$B$1:$B$6230,0))))</f>
        <v/>
      </c>
      <c r="U1344" s="299"/>
      <c r="V1344" s="300" t="e">
        <f>IF(C1344="",NA(),MATCH($B1344&amp;$C1344,'Smelter Look-up'!$J:$J,0))</f>
        <v>#N/A</v>
      </c>
      <c r="W1344" s="301"/>
      <c r="X1344" s="301">
        <f t="shared" ca="1" si="65"/>
        <v>0</v>
      </c>
      <c r="Y1344" s="301"/>
      <c r="Z1344" s="301"/>
      <c r="AB1344" s="303" t="str">
        <f t="shared" si="66"/>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4"/>
        <v/>
      </c>
      <c r="T1345" s="264" t="str">
        <f ca="1">IF(B1345="","",IF(ISERROR(MATCH($J1345,SorP!$B$1:$B$6230,0)),"",INDIRECT("'SorP'!$A$"&amp;MATCH($J1345,SorP!$B$1:$B$6230,0))))</f>
        <v/>
      </c>
      <c r="U1345" s="299"/>
      <c r="V1345" s="300" t="e">
        <f>IF(C1345="",NA(),MATCH($B1345&amp;$C1345,'Smelter Look-up'!$J:$J,0))</f>
        <v>#N/A</v>
      </c>
      <c r="W1345" s="301"/>
      <c r="X1345" s="301">
        <f t="shared" ca="1" si="65"/>
        <v>0</v>
      </c>
      <c r="Y1345" s="301"/>
      <c r="Z1345" s="301"/>
      <c r="AB1345" s="303" t="str">
        <f t="shared" si="66"/>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4"/>
        <v/>
      </c>
      <c r="T1346" s="264" t="str">
        <f ca="1">IF(B1346="","",IF(ISERROR(MATCH($J1346,SorP!$B$1:$B$6230,0)),"",INDIRECT("'SorP'!$A$"&amp;MATCH($J1346,SorP!$B$1:$B$6230,0))))</f>
        <v/>
      </c>
      <c r="U1346" s="299"/>
      <c r="V1346" s="300" t="e">
        <f>IF(C1346="",NA(),MATCH($B1346&amp;$C1346,'Smelter Look-up'!$J:$J,0))</f>
        <v>#N/A</v>
      </c>
      <c r="W1346" s="301"/>
      <c r="X1346" s="301">
        <f t="shared" ca="1" si="65"/>
        <v>0</v>
      </c>
      <c r="Y1346" s="301"/>
      <c r="Z1346" s="301"/>
      <c r="AB1346" s="303" t="str">
        <f t="shared" si="66"/>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4"/>
        <v/>
      </c>
      <c r="T1347" s="264" t="str">
        <f ca="1">IF(B1347="","",IF(ISERROR(MATCH($J1347,SorP!$B$1:$B$6230,0)),"",INDIRECT("'SorP'!$A$"&amp;MATCH($J1347,SorP!$B$1:$B$6230,0))))</f>
        <v/>
      </c>
      <c r="U1347" s="299"/>
      <c r="V1347" s="300" t="e">
        <f>IF(C1347="",NA(),MATCH($B1347&amp;$C1347,'Smelter Look-up'!$J:$J,0))</f>
        <v>#N/A</v>
      </c>
      <c r="W1347" s="301"/>
      <c r="X1347" s="301">
        <f t="shared" ca="1" si="65"/>
        <v>0</v>
      </c>
      <c r="Y1347" s="301"/>
      <c r="Z1347" s="301"/>
      <c r="AB1347" s="303" t="str">
        <f t="shared" si="66"/>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4"/>
        <v/>
      </c>
      <c r="T1348" s="264" t="str">
        <f ca="1">IF(B1348="","",IF(ISERROR(MATCH($J1348,SorP!$B$1:$B$6230,0)),"",INDIRECT("'SorP'!$A$"&amp;MATCH($J1348,SorP!$B$1:$B$6230,0))))</f>
        <v/>
      </c>
      <c r="U1348" s="299"/>
      <c r="V1348" s="300" t="e">
        <f>IF(C1348="",NA(),MATCH($B1348&amp;$C1348,'Smelter Look-up'!$J:$J,0))</f>
        <v>#N/A</v>
      </c>
      <c r="W1348" s="301"/>
      <c r="X1348" s="301">
        <f t="shared" ca="1" si="65"/>
        <v>0</v>
      </c>
      <c r="Y1348" s="301"/>
      <c r="Z1348" s="301"/>
      <c r="AB1348" s="303" t="str">
        <f t="shared" si="66"/>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4"/>
        <v/>
      </c>
      <c r="T1349" s="264" t="str">
        <f ca="1">IF(B1349="","",IF(ISERROR(MATCH($J1349,SorP!$B$1:$B$6230,0)),"",INDIRECT("'SorP'!$A$"&amp;MATCH($J1349,SorP!$B$1:$B$6230,0))))</f>
        <v/>
      </c>
      <c r="U1349" s="299"/>
      <c r="V1349" s="300" t="e">
        <f>IF(C1349="",NA(),MATCH($B1349&amp;$C1349,'Smelter Look-up'!$J:$J,0))</f>
        <v>#N/A</v>
      </c>
      <c r="W1349" s="301"/>
      <c r="X1349" s="301">
        <f t="shared" ca="1" si="65"/>
        <v>0</v>
      </c>
      <c r="Y1349" s="301"/>
      <c r="Z1349" s="301"/>
      <c r="AB1349" s="303" t="str">
        <f t="shared" si="66"/>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ca="1" si="64"/>
        <v/>
      </c>
      <c r="T1350" s="264" t="str">
        <f ca="1">IF(B1350="","",IF(ISERROR(MATCH($J1350,SorP!$B$1:$B$6230,0)),"",INDIRECT("'SorP'!$A$"&amp;MATCH($J1350,SorP!$B$1:$B$6230,0))))</f>
        <v/>
      </c>
      <c r="U1350" s="299"/>
      <c r="V1350" s="300" t="e">
        <f>IF(C1350="",NA(),MATCH($B1350&amp;$C1350,'Smelter Look-up'!$J:$J,0))</f>
        <v>#N/A</v>
      </c>
      <c r="W1350" s="301"/>
      <c r="X1350" s="301">
        <f t="shared" ca="1" si="65"/>
        <v>0</v>
      </c>
      <c r="Y1350" s="301"/>
      <c r="Z1350" s="301"/>
      <c r="AB1350" s="303" t="str">
        <f t="shared" si="66"/>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ref="S1385:S1448" ca="1" si="67">IF(B1385="","",IF(ISERROR(MATCH($E1385,CL,0)),"Unknown",INDIRECT("'C'!$A$"&amp;MATCH($E1385,CL,0)+1)))</f>
        <v/>
      </c>
      <c r="T1385" s="264" t="str">
        <f ca="1">IF(B1385="","",IF(ISERROR(MATCH($J1385,SorP!$B$1:$B$6230,0)),"",INDIRECT("'SorP'!$A$"&amp;MATCH($J1385,SorP!$B$1:$B$6230,0))))</f>
        <v/>
      </c>
      <c r="U1385" s="299"/>
      <c r="V1385" s="300" t="e">
        <f>IF(C1385="",NA(),MATCH($B1385&amp;$C1385,'Smelter Look-up'!$J:$J,0))</f>
        <v>#N/A</v>
      </c>
      <c r="W1385" s="301"/>
      <c r="X1385" s="301">
        <f t="shared" ref="X1385:X1448" ca="1" si="68">IF(AND(C1385="Smelter not listed",OR(LEN(D1385)=0,LEN(E1385)=0)),1,0)</f>
        <v>0</v>
      </c>
      <c r="Y1385" s="301"/>
      <c r="Z1385" s="301"/>
      <c r="AB1385" s="303" t="str">
        <f t="shared" ref="AB1385:AB1448" si="69">B1385&amp;C1385</f>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7"/>
        <v/>
      </c>
      <c r="T1386" s="264" t="str">
        <f ca="1">IF(B1386="","",IF(ISERROR(MATCH($J1386,SorP!$B$1:$B$6230,0)),"",INDIRECT("'SorP'!$A$"&amp;MATCH($J1386,SorP!$B$1:$B$6230,0))))</f>
        <v/>
      </c>
      <c r="U1386" s="299"/>
      <c r="V1386" s="300" t="e">
        <f>IF(C1386="",NA(),MATCH($B1386&amp;$C1386,'Smelter Look-up'!$J:$J,0))</f>
        <v>#N/A</v>
      </c>
      <c r="W1386" s="301"/>
      <c r="X1386" s="301">
        <f t="shared" ca="1" si="68"/>
        <v>0</v>
      </c>
      <c r="Y1386" s="301"/>
      <c r="Z1386" s="301"/>
      <c r="AB1386" s="303" t="str">
        <f t="shared" si="69"/>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7"/>
        <v/>
      </c>
      <c r="T1387" s="264" t="str">
        <f ca="1">IF(B1387="","",IF(ISERROR(MATCH($J1387,SorP!$B$1:$B$6230,0)),"",INDIRECT("'SorP'!$A$"&amp;MATCH($J1387,SorP!$B$1:$B$6230,0))))</f>
        <v/>
      </c>
      <c r="U1387" s="299"/>
      <c r="V1387" s="300" t="e">
        <f>IF(C1387="",NA(),MATCH($B1387&amp;$C1387,'Smelter Look-up'!$J:$J,0))</f>
        <v>#N/A</v>
      </c>
      <c r="W1387" s="301"/>
      <c r="X1387" s="301">
        <f t="shared" ca="1" si="68"/>
        <v>0</v>
      </c>
      <c r="Y1387" s="301"/>
      <c r="Z1387" s="301"/>
      <c r="AB1387" s="303" t="str">
        <f t="shared" si="69"/>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7"/>
        <v/>
      </c>
      <c r="T1388" s="264" t="str">
        <f ca="1">IF(B1388="","",IF(ISERROR(MATCH($J1388,SorP!$B$1:$B$6230,0)),"",INDIRECT("'SorP'!$A$"&amp;MATCH($J1388,SorP!$B$1:$B$6230,0))))</f>
        <v/>
      </c>
      <c r="U1388" s="299"/>
      <c r="V1388" s="300" t="e">
        <f>IF(C1388="",NA(),MATCH($B1388&amp;$C1388,'Smelter Look-up'!$J:$J,0))</f>
        <v>#N/A</v>
      </c>
      <c r="W1388" s="301"/>
      <c r="X1388" s="301">
        <f t="shared" ca="1" si="68"/>
        <v>0</v>
      </c>
      <c r="Y1388" s="301"/>
      <c r="Z1388" s="301"/>
      <c r="AB1388" s="303" t="str">
        <f t="shared" si="69"/>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7"/>
        <v/>
      </c>
      <c r="T1389" s="264" t="str">
        <f ca="1">IF(B1389="","",IF(ISERROR(MATCH($J1389,SorP!$B$1:$B$6230,0)),"",INDIRECT("'SorP'!$A$"&amp;MATCH($J1389,SorP!$B$1:$B$6230,0))))</f>
        <v/>
      </c>
      <c r="U1389" s="299"/>
      <c r="V1389" s="300" t="e">
        <f>IF(C1389="",NA(),MATCH($B1389&amp;$C1389,'Smelter Look-up'!$J:$J,0))</f>
        <v>#N/A</v>
      </c>
      <c r="W1389" s="301"/>
      <c r="X1389" s="301">
        <f t="shared" ca="1" si="68"/>
        <v>0</v>
      </c>
      <c r="Y1389" s="301"/>
      <c r="Z1389" s="301"/>
      <c r="AB1389" s="303" t="str">
        <f t="shared" si="69"/>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7"/>
        <v/>
      </c>
      <c r="T1390" s="264" t="str">
        <f ca="1">IF(B1390="","",IF(ISERROR(MATCH($J1390,SorP!$B$1:$B$6230,0)),"",INDIRECT("'SorP'!$A$"&amp;MATCH($J1390,SorP!$B$1:$B$6230,0))))</f>
        <v/>
      </c>
      <c r="U1390" s="299"/>
      <c r="V1390" s="300" t="e">
        <f>IF(C1390="",NA(),MATCH($B1390&amp;$C1390,'Smelter Look-up'!$J:$J,0))</f>
        <v>#N/A</v>
      </c>
      <c r="W1390" s="301"/>
      <c r="X1390" s="301">
        <f t="shared" ca="1" si="68"/>
        <v>0</v>
      </c>
      <c r="Y1390" s="301"/>
      <c r="Z1390" s="301"/>
      <c r="AB1390" s="303" t="str">
        <f t="shared" si="69"/>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7"/>
        <v/>
      </c>
      <c r="T1391" s="264" t="str">
        <f ca="1">IF(B1391="","",IF(ISERROR(MATCH($J1391,SorP!$B$1:$B$6230,0)),"",INDIRECT("'SorP'!$A$"&amp;MATCH($J1391,SorP!$B$1:$B$6230,0))))</f>
        <v/>
      </c>
      <c r="U1391" s="299"/>
      <c r="V1391" s="300" t="e">
        <f>IF(C1391="",NA(),MATCH($B1391&amp;$C1391,'Smelter Look-up'!$J:$J,0))</f>
        <v>#N/A</v>
      </c>
      <c r="W1391" s="301"/>
      <c r="X1391" s="301">
        <f t="shared" ca="1" si="68"/>
        <v>0</v>
      </c>
      <c r="Y1391" s="301"/>
      <c r="Z1391" s="301"/>
      <c r="AB1391" s="303" t="str">
        <f t="shared" si="69"/>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7"/>
        <v/>
      </c>
      <c r="T1392" s="264" t="str">
        <f ca="1">IF(B1392="","",IF(ISERROR(MATCH($J1392,SorP!$B$1:$B$6230,0)),"",INDIRECT("'SorP'!$A$"&amp;MATCH($J1392,SorP!$B$1:$B$6230,0))))</f>
        <v/>
      </c>
      <c r="U1392" s="299"/>
      <c r="V1392" s="300" t="e">
        <f>IF(C1392="",NA(),MATCH($B1392&amp;$C1392,'Smelter Look-up'!$J:$J,0))</f>
        <v>#N/A</v>
      </c>
      <c r="W1392" s="301"/>
      <c r="X1392" s="301">
        <f t="shared" ca="1" si="68"/>
        <v>0</v>
      </c>
      <c r="Y1392" s="301"/>
      <c r="Z1392" s="301"/>
      <c r="AB1392" s="303" t="str">
        <f t="shared" si="69"/>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7"/>
        <v/>
      </c>
      <c r="T1393" s="264" t="str">
        <f ca="1">IF(B1393="","",IF(ISERROR(MATCH($J1393,SorP!$B$1:$B$6230,0)),"",INDIRECT("'SorP'!$A$"&amp;MATCH($J1393,SorP!$B$1:$B$6230,0))))</f>
        <v/>
      </c>
      <c r="U1393" s="299"/>
      <c r="V1393" s="300" t="e">
        <f>IF(C1393="",NA(),MATCH($B1393&amp;$C1393,'Smelter Look-up'!$J:$J,0))</f>
        <v>#N/A</v>
      </c>
      <c r="W1393" s="301"/>
      <c r="X1393" s="301">
        <f t="shared" ca="1" si="68"/>
        <v>0</v>
      </c>
      <c r="Y1393" s="301"/>
      <c r="Z1393" s="301"/>
      <c r="AB1393" s="303" t="str">
        <f t="shared" si="69"/>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7"/>
        <v/>
      </c>
      <c r="T1394" s="264" t="str">
        <f ca="1">IF(B1394="","",IF(ISERROR(MATCH($J1394,SorP!$B$1:$B$6230,0)),"",INDIRECT("'SorP'!$A$"&amp;MATCH($J1394,SorP!$B$1:$B$6230,0))))</f>
        <v/>
      </c>
      <c r="U1394" s="299"/>
      <c r="V1394" s="300" t="e">
        <f>IF(C1394="",NA(),MATCH($B1394&amp;$C1394,'Smelter Look-up'!$J:$J,0))</f>
        <v>#N/A</v>
      </c>
      <c r="W1394" s="301"/>
      <c r="X1394" s="301">
        <f t="shared" ca="1" si="68"/>
        <v>0</v>
      </c>
      <c r="Y1394" s="301"/>
      <c r="Z1394" s="301"/>
      <c r="AB1394" s="303" t="str">
        <f t="shared" si="69"/>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7"/>
        <v/>
      </c>
      <c r="T1395" s="264" t="str">
        <f ca="1">IF(B1395="","",IF(ISERROR(MATCH($J1395,SorP!$B$1:$B$6230,0)),"",INDIRECT("'SorP'!$A$"&amp;MATCH($J1395,SorP!$B$1:$B$6230,0))))</f>
        <v/>
      </c>
      <c r="U1395" s="299"/>
      <c r="V1395" s="300" t="e">
        <f>IF(C1395="",NA(),MATCH($B1395&amp;$C1395,'Smelter Look-up'!$J:$J,0))</f>
        <v>#N/A</v>
      </c>
      <c r="W1395" s="301"/>
      <c r="X1395" s="301">
        <f t="shared" ca="1" si="68"/>
        <v>0</v>
      </c>
      <c r="Y1395" s="301"/>
      <c r="Z1395" s="301"/>
      <c r="AB1395" s="303" t="str">
        <f t="shared" si="69"/>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7"/>
        <v/>
      </c>
      <c r="T1396" s="264" t="str">
        <f ca="1">IF(B1396="","",IF(ISERROR(MATCH($J1396,SorP!$B$1:$B$6230,0)),"",INDIRECT("'SorP'!$A$"&amp;MATCH($J1396,SorP!$B$1:$B$6230,0))))</f>
        <v/>
      </c>
      <c r="U1396" s="299"/>
      <c r="V1396" s="300" t="e">
        <f>IF(C1396="",NA(),MATCH($B1396&amp;$C1396,'Smelter Look-up'!$J:$J,0))</f>
        <v>#N/A</v>
      </c>
      <c r="W1396" s="301"/>
      <c r="X1396" s="301">
        <f t="shared" ca="1" si="68"/>
        <v>0</v>
      </c>
      <c r="Y1396" s="301"/>
      <c r="Z1396" s="301"/>
      <c r="AB1396" s="303" t="str">
        <f t="shared" si="69"/>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7"/>
        <v/>
      </c>
      <c r="T1397" s="264" t="str">
        <f ca="1">IF(B1397="","",IF(ISERROR(MATCH($J1397,SorP!$B$1:$B$6230,0)),"",INDIRECT("'SorP'!$A$"&amp;MATCH($J1397,SorP!$B$1:$B$6230,0))))</f>
        <v/>
      </c>
      <c r="U1397" s="299"/>
      <c r="V1397" s="300" t="e">
        <f>IF(C1397="",NA(),MATCH($B1397&amp;$C1397,'Smelter Look-up'!$J:$J,0))</f>
        <v>#N/A</v>
      </c>
      <c r="W1397" s="301"/>
      <c r="X1397" s="301">
        <f t="shared" ca="1" si="68"/>
        <v>0</v>
      </c>
      <c r="Y1397" s="301"/>
      <c r="Z1397" s="301"/>
      <c r="AB1397" s="303" t="str">
        <f t="shared" si="69"/>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7"/>
        <v/>
      </c>
      <c r="T1398" s="264" t="str">
        <f ca="1">IF(B1398="","",IF(ISERROR(MATCH($J1398,SorP!$B$1:$B$6230,0)),"",INDIRECT("'SorP'!$A$"&amp;MATCH($J1398,SorP!$B$1:$B$6230,0))))</f>
        <v/>
      </c>
      <c r="U1398" s="299"/>
      <c r="V1398" s="300" t="e">
        <f>IF(C1398="",NA(),MATCH($B1398&amp;$C1398,'Smelter Look-up'!$J:$J,0))</f>
        <v>#N/A</v>
      </c>
      <c r="W1398" s="301"/>
      <c r="X1398" s="301">
        <f t="shared" ca="1" si="68"/>
        <v>0</v>
      </c>
      <c r="Y1398" s="301"/>
      <c r="Z1398" s="301"/>
      <c r="AB1398" s="303" t="str">
        <f t="shared" si="69"/>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7"/>
        <v/>
      </c>
      <c r="T1399" s="264" t="str">
        <f ca="1">IF(B1399="","",IF(ISERROR(MATCH($J1399,SorP!$B$1:$B$6230,0)),"",INDIRECT("'SorP'!$A$"&amp;MATCH($J1399,SorP!$B$1:$B$6230,0))))</f>
        <v/>
      </c>
      <c r="U1399" s="299"/>
      <c r="V1399" s="300" t="e">
        <f>IF(C1399="",NA(),MATCH($B1399&amp;$C1399,'Smelter Look-up'!$J:$J,0))</f>
        <v>#N/A</v>
      </c>
      <c r="W1399" s="301"/>
      <c r="X1399" s="301">
        <f t="shared" ca="1" si="68"/>
        <v>0</v>
      </c>
      <c r="Y1399" s="301"/>
      <c r="Z1399" s="301"/>
      <c r="AB1399" s="303" t="str">
        <f t="shared" si="69"/>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7"/>
        <v/>
      </c>
      <c r="T1400" s="264" t="str">
        <f ca="1">IF(B1400="","",IF(ISERROR(MATCH($J1400,SorP!$B$1:$B$6230,0)),"",INDIRECT("'SorP'!$A$"&amp;MATCH($J1400,SorP!$B$1:$B$6230,0))))</f>
        <v/>
      </c>
      <c r="U1400" s="299"/>
      <c r="V1400" s="300" t="e">
        <f>IF(C1400="",NA(),MATCH($B1400&amp;$C1400,'Smelter Look-up'!$J:$J,0))</f>
        <v>#N/A</v>
      </c>
      <c r="W1400" s="301"/>
      <c r="X1400" s="301">
        <f t="shared" ca="1" si="68"/>
        <v>0</v>
      </c>
      <c r="Y1400" s="301"/>
      <c r="Z1400" s="301"/>
      <c r="AB1400" s="303" t="str">
        <f t="shared" si="69"/>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7"/>
        <v/>
      </c>
      <c r="T1401" s="264" t="str">
        <f ca="1">IF(B1401="","",IF(ISERROR(MATCH($J1401,SorP!$B$1:$B$6230,0)),"",INDIRECT("'SorP'!$A$"&amp;MATCH($J1401,SorP!$B$1:$B$6230,0))))</f>
        <v/>
      </c>
      <c r="U1401" s="299"/>
      <c r="V1401" s="300" t="e">
        <f>IF(C1401="",NA(),MATCH($B1401&amp;$C1401,'Smelter Look-up'!$J:$J,0))</f>
        <v>#N/A</v>
      </c>
      <c r="W1401" s="301"/>
      <c r="X1401" s="301">
        <f t="shared" ca="1" si="68"/>
        <v>0</v>
      </c>
      <c r="Y1401" s="301"/>
      <c r="Z1401" s="301"/>
      <c r="AB1401" s="303" t="str">
        <f t="shared" si="69"/>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7"/>
        <v/>
      </c>
      <c r="T1402" s="264" t="str">
        <f ca="1">IF(B1402="","",IF(ISERROR(MATCH($J1402,SorP!$B$1:$B$6230,0)),"",INDIRECT("'SorP'!$A$"&amp;MATCH($J1402,SorP!$B$1:$B$6230,0))))</f>
        <v/>
      </c>
      <c r="U1402" s="299"/>
      <c r="V1402" s="300" t="e">
        <f>IF(C1402="",NA(),MATCH($B1402&amp;$C1402,'Smelter Look-up'!$J:$J,0))</f>
        <v>#N/A</v>
      </c>
      <c r="W1402" s="301"/>
      <c r="X1402" s="301">
        <f t="shared" ca="1" si="68"/>
        <v>0</v>
      </c>
      <c r="Y1402" s="301"/>
      <c r="Z1402" s="301"/>
      <c r="AB1402" s="303" t="str">
        <f t="shared" si="69"/>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7"/>
        <v/>
      </c>
      <c r="T1403" s="264" t="str">
        <f ca="1">IF(B1403="","",IF(ISERROR(MATCH($J1403,SorP!$B$1:$B$6230,0)),"",INDIRECT("'SorP'!$A$"&amp;MATCH($J1403,SorP!$B$1:$B$6230,0))))</f>
        <v/>
      </c>
      <c r="U1403" s="299"/>
      <c r="V1403" s="300" t="e">
        <f>IF(C1403="",NA(),MATCH($B1403&amp;$C1403,'Smelter Look-up'!$J:$J,0))</f>
        <v>#N/A</v>
      </c>
      <c r="W1403" s="301"/>
      <c r="X1403" s="301">
        <f t="shared" ca="1" si="68"/>
        <v>0</v>
      </c>
      <c r="Y1403" s="301"/>
      <c r="Z1403" s="301"/>
      <c r="AB1403" s="303" t="str">
        <f t="shared" si="69"/>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7"/>
        <v/>
      </c>
      <c r="T1404" s="264" t="str">
        <f ca="1">IF(B1404="","",IF(ISERROR(MATCH($J1404,SorP!$B$1:$B$6230,0)),"",INDIRECT("'SorP'!$A$"&amp;MATCH($J1404,SorP!$B$1:$B$6230,0))))</f>
        <v/>
      </c>
      <c r="U1404" s="299"/>
      <c r="V1404" s="300" t="e">
        <f>IF(C1404="",NA(),MATCH($B1404&amp;$C1404,'Smelter Look-up'!$J:$J,0))</f>
        <v>#N/A</v>
      </c>
      <c r="W1404" s="301"/>
      <c r="X1404" s="301">
        <f t="shared" ca="1" si="68"/>
        <v>0</v>
      </c>
      <c r="Y1404" s="301"/>
      <c r="Z1404" s="301"/>
      <c r="AB1404" s="303" t="str">
        <f t="shared" si="69"/>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7"/>
        <v/>
      </c>
      <c r="T1405" s="264" t="str">
        <f ca="1">IF(B1405="","",IF(ISERROR(MATCH($J1405,SorP!$B$1:$B$6230,0)),"",INDIRECT("'SorP'!$A$"&amp;MATCH($J1405,SorP!$B$1:$B$6230,0))))</f>
        <v/>
      </c>
      <c r="U1405" s="299"/>
      <c r="V1405" s="300" t="e">
        <f>IF(C1405="",NA(),MATCH($B1405&amp;$C1405,'Smelter Look-up'!$J:$J,0))</f>
        <v>#N/A</v>
      </c>
      <c r="W1405" s="301"/>
      <c r="X1405" s="301">
        <f t="shared" ca="1" si="68"/>
        <v>0</v>
      </c>
      <c r="Y1405" s="301"/>
      <c r="Z1405" s="301"/>
      <c r="AB1405" s="303" t="str">
        <f t="shared" si="69"/>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7"/>
        <v/>
      </c>
      <c r="T1406" s="264" t="str">
        <f ca="1">IF(B1406="","",IF(ISERROR(MATCH($J1406,SorP!$B$1:$B$6230,0)),"",INDIRECT("'SorP'!$A$"&amp;MATCH($J1406,SorP!$B$1:$B$6230,0))))</f>
        <v/>
      </c>
      <c r="U1406" s="299"/>
      <c r="V1406" s="300" t="e">
        <f>IF(C1406="",NA(),MATCH($B1406&amp;$C1406,'Smelter Look-up'!$J:$J,0))</f>
        <v>#N/A</v>
      </c>
      <c r="W1406" s="301"/>
      <c r="X1406" s="301">
        <f t="shared" ca="1" si="68"/>
        <v>0</v>
      </c>
      <c r="Y1406" s="301"/>
      <c r="Z1406" s="301"/>
      <c r="AB1406" s="303" t="str">
        <f t="shared" si="69"/>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7"/>
        <v/>
      </c>
      <c r="T1407" s="264" t="str">
        <f ca="1">IF(B1407="","",IF(ISERROR(MATCH($J1407,SorP!$B$1:$B$6230,0)),"",INDIRECT("'SorP'!$A$"&amp;MATCH($J1407,SorP!$B$1:$B$6230,0))))</f>
        <v/>
      </c>
      <c r="U1407" s="299"/>
      <c r="V1407" s="300" t="e">
        <f>IF(C1407="",NA(),MATCH($B1407&amp;$C1407,'Smelter Look-up'!$J:$J,0))</f>
        <v>#N/A</v>
      </c>
      <c r="W1407" s="301"/>
      <c r="X1407" s="301">
        <f t="shared" ca="1" si="68"/>
        <v>0</v>
      </c>
      <c r="Y1407" s="301"/>
      <c r="Z1407" s="301"/>
      <c r="AB1407" s="303" t="str">
        <f t="shared" si="69"/>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7"/>
        <v/>
      </c>
      <c r="T1408" s="264" t="str">
        <f ca="1">IF(B1408="","",IF(ISERROR(MATCH($J1408,SorP!$B$1:$B$6230,0)),"",INDIRECT("'SorP'!$A$"&amp;MATCH($J1408,SorP!$B$1:$B$6230,0))))</f>
        <v/>
      </c>
      <c r="U1408" s="299"/>
      <c r="V1408" s="300" t="e">
        <f>IF(C1408="",NA(),MATCH($B1408&amp;$C1408,'Smelter Look-up'!$J:$J,0))</f>
        <v>#N/A</v>
      </c>
      <c r="W1408" s="301"/>
      <c r="X1408" s="301">
        <f t="shared" ca="1" si="68"/>
        <v>0</v>
      </c>
      <c r="Y1408" s="301"/>
      <c r="Z1408" s="301"/>
      <c r="AB1408" s="303" t="str">
        <f t="shared" si="69"/>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7"/>
        <v/>
      </c>
      <c r="T1409" s="264" t="str">
        <f ca="1">IF(B1409="","",IF(ISERROR(MATCH($J1409,SorP!$B$1:$B$6230,0)),"",INDIRECT("'SorP'!$A$"&amp;MATCH($J1409,SorP!$B$1:$B$6230,0))))</f>
        <v/>
      </c>
      <c r="U1409" s="299"/>
      <c r="V1409" s="300" t="e">
        <f>IF(C1409="",NA(),MATCH($B1409&amp;$C1409,'Smelter Look-up'!$J:$J,0))</f>
        <v>#N/A</v>
      </c>
      <c r="W1409" s="301"/>
      <c r="X1409" s="301">
        <f t="shared" ca="1" si="68"/>
        <v>0</v>
      </c>
      <c r="Y1409" s="301"/>
      <c r="Z1409" s="301"/>
      <c r="AB1409" s="303" t="str">
        <f t="shared" si="69"/>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7"/>
        <v/>
      </c>
      <c r="T1410" s="264" t="str">
        <f ca="1">IF(B1410="","",IF(ISERROR(MATCH($J1410,SorP!$B$1:$B$6230,0)),"",INDIRECT("'SorP'!$A$"&amp;MATCH($J1410,SorP!$B$1:$B$6230,0))))</f>
        <v/>
      </c>
      <c r="U1410" s="299"/>
      <c r="V1410" s="300" t="e">
        <f>IF(C1410="",NA(),MATCH($B1410&amp;$C1410,'Smelter Look-up'!$J:$J,0))</f>
        <v>#N/A</v>
      </c>
      <c r="W1410" s="301"/>
      <c r="X1410" s="301">
        <f t="shared" ca="1" si="68"/>
        <v>0</v>
      </c>
      <c r="Y1410" s="301"/>
      <c r="Z1410" s="301"/>
      <c r="AB1410" s="303" t="str">
        <f t="shared" si="69"/>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7"/>
        <v/>
      </c>
      <c r="T1411" s="264" t="str">
        <f ca="1">IF(B1411="","",IF(ISERROR(MATCH($J1411,SorP!$B$1:$B$6230,0)),"",INDIRECT("'SorP'!$A$"&amp;MATCH($J1411,SorP!$B$1:$B$6230,0))))</f>
        <v/>
      </c>
      <c r="U1411" s="299"/>
      <c r="V1411" s="300" t="e">
        <f>IF(C1411="",NA(),MATCH($B1411&amp;$C1411,'Smelter Look-up'!$J:$J,0))</f>
        <v>#N/A</v>
      </c>
      <c r="W1411" s="301"/>
      <c r="X1411" s="301">
        <f t="shared" ca="1" si="68"/>
        <v>0</v>
      </c>
      <c r="Y1411" s="301"/>
      <c r="Z1411" s="301"/>
      <c r="AB1411" s="303" t="str">
        <f t="shared" si="69"/>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7"/>
        <v/>
      </c>
      <c r="T1412" s="264" t="str">
        <f ca="1">IF(B1412="","",IF(ISERROR(MATCH($J1412,SorP!$B$1:$B$6230,0)),"",INDIRECT("'SorP'!$A$"&amp;MATCH($J1412,SorP!$B$1:$B$6230,0))))</f>
        <v/>
      </c>
      <c r="U1412" s="299"/>
      <c r="V1412" s="300" t="e">
        <f>IF(C1412="",NA(),MATCH($B1412&amp;$C1412,'Smelter Look-up'!$J:$J,0))</f>
        <v>#N/A</v>
      </c>
      <c r="W1412" s="301"/>
      <c r="X1412" s="301">
        <f t="shared" ca="1" si="68"/>
        <v>0</v>
      </c>
      <c r="Y1412" s="301"/>
      <c r="Z1412" s="301"/>
      <c r="AB1412" s="303" t="str">
        <f t="shared" si="69"/>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7"/>
        <v/>
      </c>
      <c r="T1413" s="264" t="str">
        <f ca="1">IF(B1413="","",IF(ISERROR(MATCH($J1413,SorP!$B$1:$B$6230,0)),"",INDIRECT("'SorP'!$A$"&amp;MATCH($J1413,SorP!$B$1:$B$6230,0))))</f>
        <v/>
      </c>
      <c r="U1413" s="299"/>
      <c r="V1413" s="300" t="e">
        <f>IF(C1413="",NA(),MATCH($B1413&amp;$C1413,'Smelter Look-up'!$J:$J,0))</f>
        <v>#N/A</v>
      </c>
      <c r="W1413" s="301"/>
      <c r="X1413" s="301">
        <f t="shared" ca="1" si="68"/>
        <v>0</v>
      </c>
      <c r="Y1413" s="301"/>
      <c r="Z1413" s="301"/>
      <c r="AB1413" s="303" t="str">
        <f t="shared" si="69"/>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ca="1" si="67"/>
        <v/>
      </c>
      <c r="T1414" s="264" t="str">
        <f ca="1">IF(B1414="","",IF(ISERROR(MATCH($J1414,SorP!$B$1:$B$6230,0)),"",INDIRECT("'SorP'!$A$"&amp;MATCH($J1414,SorP!$B$1:$B$6230,0))))</f>
        <v/>
      </c>
      <c r="U1414" s="299"/>
      <c r="V1414" s="300" t="e">
        <f>IF(C1414="",NA(),MATCH($B1414&amp;$C1414,'Smelter Look-up'!$J:$J,0))</f>
        <v>#N/A</v>
      </c>
      <c r="W1414" s="301"/>
      <c r="X1414" s="301">
        <f t="shared" ca="1" si="68"/>
        <v>0</v>
      </c>
      <c r="Y1414" s="301"/>
      <c r="Z1414" s="301"/>
      <c r="AB1414" s="303" t="str">
        <f t="shared" si="69"/>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ref="S1449:S1512" ca="1" si="70">IF(B1449="","",IF(ISERROR(MATCH($E1449,CL,0)),"Unknown",INDIRECT("'C'!$A$"&amp;MATCH($E1449,CL,0)+1)))</f>
        <v/>
      </c>
      <c r="T1449" s="264" t="str">
        <f ca="1">IF(B1449="","",IF(ISERROR(MATCH($J1449,SorP!$B$1:$B$6230,0)),"",INDIRECT("'SorP'!$A$"&amp;MATCH($J1449,SorP!$B$1:$B$6230,0))))</f>
        <v/>
      </c>
      <c r="U1449" s="299"/>
      <c r="V1449" s="300" t="e">
        <f>IF(C1449="",NA(),MATCH($B1449&amp;$C1449,'Smelter Look-up'!$J:$J,0))</f>
        <v>#N/A</v>
      </c>
      <c r="W1449" s="301"/>
      <c r="X1449" s="301">
        <f t="shared" ref="X1449:X1512" ca="1" si="71">IF(AND(C1449="Smelter not listed",OR(LEN(D1449)=0,LEN(E1449)=0)),1,0)</f>
        <v>0</v>
      </c>
      <c r="Y1449" s="301"/>
      <c r="Z1449" s="301"/>
      <c r="AB1449" s="303" t="str">
        <f t="shared" ref="AB1449:AB1512" si="72">B1449&amp;C1449</f>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70"/>
        <v/>
      </c>
      <c r="T1450" s="264" t="str">
        <f ca="1">IF(B1450="","",IF(ISERROR(MATCH($J1450,SorP!$B$1:$B$6230,0)),"",INDIRECT("'SorP'!$A$"&amp;MATCH($J1450,SorP!$B$1:$B$6230,0))))</f>
        <v/>
      </c>
      <c r="U1450" s="299"/>
      <c r="V1450" s="300" t="e">
        <f>IF(C1450="",NA(),MATCH($B1450&amp;$C1450,'Smelter Look-up'!$J:$J,0))</f>
        <v>#N/A</v>
      </c>
      <c r="W1450" s="301"/>
      <c r="X1450" s="301">
        <f t="shared" ca="1" si="71"/>
        <v>0</v>
      </c>
      <c r="Y1450" s="301"/>
      <c r="Z1450" s="301"/>
      <c r="AB1450" s="303" t="str">
        <f t="shared" si="72"/>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70"/>
        <v/>
      </c>
      <c r="T1451" s="264" t="str">
        <f ca="1">IF(B1451="","",IF(ISERROR(MATCH($J1451,SorP!$B$1:$B$6230,0)),"",INDIRECT("'SorP'!$A$"&amp;MATCH($J1451,SorP!$B$1:$B$6230,0))))</f>
        <v/>
      </c>
      <c r="U1451" s="299"/>
      <c r="V1451" s="300" t="e">
        <f>IF(C1451="",NA(),MATCH($B1451&amp;$C1451,'Smelter Look-up'!$J:$J,0))</f>
        <v>#N/A</v>
      </c>
      <c r="W1451" s="301"/>
      <c r="X1451" s="301">
        <f t="shared" ca="1" si="71"/>
        <v>0</v>
      </c>
      <c r="Y1451" s="301"/>
      <c r="Z1451" s="301"/>
      <c r="AB1451" s="303" t="str">
        <f t="shared" si="72"/>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70"/>
        <v/>
      </c>
      <c r="T1452" s="264" t="str">
        <f ca="1">IF(B1452="","",IF(ISERROR(MATCH($J1452,SorP!$B$1:$B$6230,0)),"",INDIRECT("'SorP'!$A$"&amp;MATCH($J1452,SorP!$B$1:$B$6230,0))))</f>
        <v/>
      </c>
      <c r="U1452" s="299"/>
      <c r="V1452" s="300" t="e">
        <f>IF(C1452="",NA(),MATCH($B1452&amp;$C1452,'Smelter Look-up'!$J:$J,0))</f>
        <v>#N/A</v>
      </c>
      <c r="W1452" s="301"/>
      <c r="X1452" s="301">
        <f t="shared" ca="1" si="71"/>
        <v>0</v>
      </c>
      <c r="Y1452" s="301"/>
      <c r="Z1452" s="301"/>
      <c r="AB1452" s="303" t="str">
        <f t="shared" si="72"/>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70"/>
        <v/>
      </c>
      <c r="T1453" s="264" t="str">
        <f ca="1">IF(B1453="","",IF(ISERROR(MATCH($J1453,SorP!$B$1:$B$6230,0)),"",INDIRECT("'SorP'!$A$"&amp;MATCH($J1453,SorP!$B$1:$B$6230,0))))</f>
        <v/>
      </c>
      <c r="U1453" s="299"/>
      <c r="V1453" s="300" t="e">
        <f>IF(C1453="",NA(),MATCH($B1453&amp;$C1453,'Smelter Look-up'!$J:$J,0))</f>
        <v>#N/A</v>
      </c>
      <c r="W1453" s="301"/>
      <c r="X1453" s="301">
        <f t="shared" ca="1" si="71"/>
        <v>0</v>
      </c>
      <c r="Y1453" s="301"/>
      <c r="Z1453" s="301"/>
      <c r="AB1453" s="303" t="str">
        <f t="shared" si="72"/>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70"/>
        <v/>
      </c>
      <c r="T1454" s="264" t="str">
        <f ca="1">IF(B1454="","",IF(ISERROR(MATCH($J1454,SorP!$B$1:$B$6230,0)),"",INDIRECT("'SorP'!$A$"&amp;MATCH($J1454,SorP!$B$1:$B$6230,0))))</f>
        <v/>
      </c>
      <c r="U1454" s="299"/>
      <c r="V1454" s="300" t="e">
        <f>IF(C1454="",NA(),MATCH($B1454&amp;$C1454,'Smelter Look-up'!$J:$J,0))</f>
        <v>#N/A</v>
      </c>
      <c r="W1454" s="301"/>
      <c r="X1454" s="301">
        <f t="shared" ca="1" si="71"/>
        <v>0</v>
      </c>
      <c r="Y1454" s="301"/>
      <c r="Z1454" s="301"/>
      <c r="AB1454" s="303" t="str">
        <f t="shared" si="72"/>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70"/>
        <v/>
      </c>
      <c r="T1455" s="264" t="str">
        <f ca="1">IF(B1455="","",IF(ISERROR(MATCH($J1455,SorP!$B$1:$B$6230,0)),"",INDIRECT("'SorP'!$A$"&amp;MATCH($J1455,SorP!$B$1:$B$6230,0))))</f>
        <v/>
      </c>
      <c r="U1455" s="299"/>
      <c r="V1455" s="300" t="e">
        <f>IF(C1455="",NA(),MATCH($B1455&amp;$C1455,'Smelter Look-up'!$J:$J,0))</f>
        <v>#N/A</v>
      </c>
      <c r="W1455" s="301"/>
      <c r="X1455" s="301">
        <f t="shared" ca="1" si="71"/>
        <v>0</v>
      </c>
      <c r="Y1455" s="301"/>
      <c r="Z1455" s="301"/>
      <c r="AB1455" s="303" t="str">
        <f t="shared" si="72"/>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70"/>
        <v/>
      </c>
      <c r="T1456" s="264" t="str">
        <f ca="1">IF(B1456="","",IF(ISERROR(MATCH($J1456,SorP!$B$1:$B$6230,0)),"",INDIRECT("'SorP'!$A$"&amp;MATCH($J1456,SorP!$B$1:$B$6230,0))))</f>
        <v/>
      </c>
      <c r="U1456" s="299"/>
      <c r="V1456" s="300" t="e">
        <f>IF(C1456="",NA(),MATCH($B1456&amp;$C1456,'Smelter Look-up'!$J:$J,0))</f>
        <v>#N/A</v>
      </c>
      <c r="W1456" s="301"/>
      <c r="X1456" s="301">
        <f t="shared" ca="1" si="71"/>
        <v>0</v>
      </c>
      <c r="Y1456" s="301"/>
      <c r="Z1456" s="301"/>
      <c r="AB1456" s="303" t="str">
        <f t="shared" si="72"/>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70"/>
        <v/>
      </c>
      <c r="T1457" s="264" t="str">
        <f ca="1">IF(B1457="","",IF(ISERROR(MATCH($J1457,SorP!$B$1:$B$6230,0)),"",INDIRECT("'SorP'!$A$"&amp;MATCH($J1457,SorP!$B$1:$B$6230,0))))</f>
        <v/>
      </c>
      <c r="U1457" s="299"/>
      <c r="V1457" s="300" t="e">
        <f>IF(C1457="",NA(),MATCH($B1457&amp;$C1457,'Smelter Look-up'!$J:$J,0))</f>
        <v>#N/A</v>
      </c>
      <c r="W1457" s="301"/>
      <c r="X1457" s="301">
        <f t="shared" ca="1" si="71"/>
        <v>0</v>
      </c>
      <c r="Y1457" s="301"/>
      <c r="Z1457" s="301"/>
      <c r="AB1457" s="303" t="str">
        <f t="shared" si="72"/>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70"/>
        <v/>
      </c>
      <c r="T1458" s="264" t="str">
        <f ca="1">IF(B1458="","",IF(ISERROR(MATCH($J1458,SorP!$B$1:$B$6230,0)),"",INDIRECT("'SorP'!$A$"&amp;MATCH($J1458,SorP!$B$1:$B$6230,0))))</f>
        <v/>
      </c>
      <c r="U1458" s="299"/>
      <c r="V1458" s="300" t="e">
        <f>IF(C1458="",NA(),MATCH($B1458&amp;$C1458,'Smelter Look-up'!$J:$J,0))</f>
        <v>#N/A</v>
      </c>
      <c r="W1458" s="301"/>
      <c r="X1458" s="301">
        <f t="shared" ca="1" si="71"/>
        <v>0</v>
      </c>
      <c r="Y1458" s="301"/>
      <c r="Z1458" s="301"/>
      <c r="AB1458" s="303" t="str">
        <f t="shared" si="72"/>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70"/>
        <v/>
      </c>
      <c r="T1459" s="264" t="str">
        <f ca="1">IF(B1459="","",IF(ISERROR(MATCH($J1459,SorP!$B$1:$B$6230,0)),"",INDIRECT("'SorP'!$A$"&amp;MATCH($J1459,SorP!$B$1:$B$6230,0))))</f>
        <v/>
      </c>
      <c r="U1459" s="299"/>
      <c r="V1459" s="300" t="e">
        <f>IF(C1459="",NA(),MATCH($B1459&amp;$C1459,'Smelter Look-up'!$J:$J,0))</f>
        <v>#N/A</v>
      </c>
      <c r="W1459" s="301"/>
      <c r="X1459" s="301">
        <f t="shared" ca="1" si="71"/>
        <v>0</v>
      </c>
      <c r="Y1459" s="301"/>
      <c r="Z1459" s="301"/>
      <c r="AB1459" s="303" t="str">
        <f t="shared" si="72"/>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70"/>
        <v/>
      </c>
      <c r="T1460" s="264" t="str">
        <f ca="1">IF(B1460="","",IF(ISERROR(MATCH($J1460,SorP!$B$1:$B$6230,0)),"",INDIRECT("'SorP'!$A$"&amp;MATCH($J1460,SorP!$B$1:$B$6230,0))))</f>
        <v/>
      </c>
      <c r="U1460" s="299"/>
      <c r="V1460" s="300" t="e">
        <f>IF(C1460="",NA(),MATCH($B1460&amp;$C1460,'Smelter Look-up'!$J:$J,0))</f>
        <v>#N/A</v>
      </c>
      <c r="W1460" s="301"/>
      <c r="X1460" s="301">
        <f t="shared" ca="1" si="71"/>
        <v>0</v>
      </c>
      <c r="Y1460" s="301"/>
      <c r="Z1460" s="301"/>
      <c r="AB1460" s="303" t="str">
        <f t="shared" si="72"/>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70"/>
        <v/>
      </c>
      <c r="T1461" s="264" t="str">
        <f ca="1">IF(B1461="","",IF(ISERROR(MATCH($J1461,SorP!$B$1:$B$6230,0)),"",INDIRECT("'SorP'!$A$"&amp;MATCH($J1461,SorP!$B$1:$B$6230,0))))</f>
        <v/>
      </c>
      <c r="U1461" s="299"/>
      <c r="V1461" s="300" t="e">
        <f>IF(C1461="",NA(),MATCH($B1461&amp;$C1461,'Smelter Look-up'!$J:$J,0))</f>
        <v>#N/A</v>
      </c>
      <c r="W1461" s="301"/>
      <c r="X1461" s="301">
        <f t="shared" ca="1" si="71"/>
        <v>0</v>
      </c>
      <c r="Y1461" s="301"/>
      <c r="Z1461" s="301"/>
      <c r="AB1461" s="303" t="str">
        <f t="shared" si="72"/>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70"/>
        <v/>
      </c>
      <c r="T1462" s="264" t="str">
        <f ca="1">IF(B1462="","",IF(ISERROR(MATCH($J1462,SorP!$B$1:$B$6230,0)),"",INDIRECT("'SorP'!$A$"&amp;MATCH($J1462,SorP!$B$1:$B$6230,0))))</f>
        <v/>
      </c>
      <c r="U1462" s="299"/>
      <c r="V1462" s="300" t="e">
        <f>IF(C1462="",NA(),MATCH($B1462&amp;$C1462,'Smelter Look-up'!$J:$J,0))</f>
        <v>#N/A</v>
      </c>
      <c r="W1462" s="301"/>
      <c r="X1462" s="301">
        <f t="shared" ca="1" si="71"/>
        <v>0</v>
      </c>
      <c r="Y1462" s="301"/>
      <c r="Z1462" s="301"/>
      <c r="AB1462" s="303" t="str">
        <f t="shared" si="72"/>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70"/>
        <v/>
      </c>
      <c r="T1463" s="264" t="str">
        <f ca="1">IF(B1463="","",IF(ISERROR(MATCH($J1463,SorP!$B$1:$B$6230,0)),"",INDIRECT("'SorP'!$A$"&amp;MATCH($J1463,SorP!$B$1:$B$6230,0))))</f>
        <v/>
      </c>
      <c r="U1463" s="299"/>
      <c r="V1463" s="300" t="e">
        <f>IF(C1463="",NA(),MATCH($B1463&amp;$C1463,'Smelter Look-up'!$J:$J,0))</f>
        <v>#N/A</v>
      </c>
      <c r="W1463" s="301"/>
      <c r="X1463" s="301">
        <f t="shared" ca="1" si="71"/>
        <v>0</v>
      </c>
      <c r="Y1463" s="301"/>
      <c r="Z1463" s="301"/>
      <c r="AB1463" s="303" t="str">
        <f t="shared" si="72"/>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70"/>
        <v/>
      </c>
      <c r="T1464" s="264" t="str">
        <f ca="1">IF(B1464="","",IF(ISERROR(MATCH($J1464,SorP!$B$1:$B$6230,0)),"",INDIRECT("'SorP'!$A$"&amp;MATCH($J1464,SorP!$B$1:$B$6230,0))))</f>
        <v/>
      </c>
      <c r="U1464" s="299"/>
      <c r="V1464" s="300" t="e">
        <f>IF(C1464="",NA(),MATCH($B1464&amp;$C1464,'Smelter Look-up'!$J:$J,0))</f>
        <v>#N/A</v>
      </c>
      <c r="W1464" s="301"/>
      <c r="X1464" s="301">
        <f t="shared" ca="1" si="71"/>
        <v>0</v>
      </c>
      <c r="Y1464" s="301"/>
      <c r="Z1464" s="301"/>
      <c r="AB1464" s="303" t="str">
        <f t="shared" si="72"/>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70"/>
        <v/>
      </c>
      <c r="T1465" s="264" t="str">
        <f ca="1">IF(B1465="","",IF(ISERROR(MATCH($J1465,SorP!$B$1:$B$6230,0)),"",INDIRECT("'SorP'!$A$"&amp;MATCH($J1465,SorP!$B$1:$B$6230,0))))</f>
        <v/>
      </c>
      <c r="U1465" s="299"/>
      <c r="V1465" s="300" t="e">
        <f>IF(C1465="",NA(),MATCH($B1465&amp;$C1465,'Smelter Look-up'!$J:$J,0))</f>
        <v>#N/A</v>
      </c>
      <c r="W1465" s="301"/>
      <c r="X1465" s="301">
        <f t="shared" ca="1" si="71"/>
        <v>0</v>
      </c>
      <c r="Y1465" s="301"/>
      <c r="Z1465" s="301"/>
      <c r="AB1465" s="303" t="str">
        <f t="shared" si="72"/>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70"/>
        <v/>
      </c>
      <c r="T1466" s="264" t="str">
        <f ca="1">IF(B1466="","",IF(ISERROR(MATCH($J1466,SorP!$B$1:$B$6230,0)),"",INDIRECT("'SorP'!$A$"&amp;MATCH($J1466,SorP!$B$1:$B$6230,0))))</f>
        <v/>
      </c>
      <c r="U1466" s="299"/>
      <c r="V1466" s="300" t="e">
        <f>IF(C1466="",NA(),MATCH($B1466&amp;$C1466,'Smelter Look-up'!$J:$J,0))</f>
        <v>#N/A</v>
      </c>
      <c r="W1466" s="301"/>
      <c r="X1466" s="301">
        <f t="shared" ca="1" si="71"/>
        <v>0</v>
      </c>
      <c r="Y1466" s="301"/>
      <c r="Z1466" s="301"/>
      <c r="AB1466" s="303" t="str">
        <f t="shared" si="72"/>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70"/>
        <v/>
      </c>
      <c r="T1467" s="264" t="str">
        <f ca="1">IF(B1467="","",IF(ISERROR(MATCH($J1467,SorP!$B$1:$B$6230,0)),"",INDIRECT("'SorP'!$A$"&amp;MATCH($J1467,SorP!$B$1:$B$6230,0))))</f>
        <v/>
      </c>
      <c r="U1467" s="299"/>
      <c r="V1467" s="300" t="e">
        <f>IF(C1467="",NA(),MATCH($B1467&amp;$C1467,'Smelter Look-up'!$J:$J,0))</f>
        <v>#N/A</v>
      </c>
      <c r="W1467" s="301"/>
      <c r="X1467" s="301">
        <f t="shared" ca="1" si="71"/>
        <v>0</v>
      </c>
      <c r="Y1467" s="301"/>
      <c r="Z1467" s="301"/>
      <c r="AB1467" s="303" t="str">
        <f t="shared" si="72"/>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70"/>
        <v/>
      </c>
      <c r="T1468" s="264" t="str">
        <f ca="1">IF(B1468="","",IF(ISERROR(MATCH($J1468,SorP!$B$1:$B$6230,0)),"",INDIRECT("'SorP'!$A$"&amp;MATCH($J1468,SorP!$B$1:$B$6230,0))))</f>
        <v/>
      </c>
      <c r="U1468" s="299"/>
      <c r="V1468" s="300" t="e">
        <f>IF(C1468="",NA(),MATCH($B1468&amp;$C1468,'Smelter Look-up'!$J:$J,0))</f>
        <v>#N/A</v>
      </c>
      <c r="W1468" s="301"/>
      <c r="X1468" s="301">
        <f t="shared" ca="1" si="71"/>
        <v>0</v>
      </c>
      <c r="Y1468" s="301"/>
      <c r="Z1468" s="301"/>
      <c r="AB1468" s="303" t="str">
        <f t="shared" si="72"/>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70"/>
        <v/>
      </c>
      <c r="T1469" s="264" t="str">
        <f ca="1">IF(B1469="","",IF(ISERROR(MATCH($J1469,SorP!$B$1:$B$6230,0)),"",INDIRECT("'SorP'!$A$"&amp;MATCH($J1469,SorP!$B$1:$B$6230,0))))</f>
        <v/>
      </c>
      <c r="U1469" s="299"/>
      <c r="V1469" s="300" t="e">
        <f>IF(C1469="",NA(),MATCH($B1469&amp;$C1469,'Smelter Look-up'!$J:$J,0))</f>
        <v>#N/A</v>
      </c>
      <c r="W1469" s="301"/>
      <c r="X1469" s="301">
        <f t="shared" ca="1" si="71"/>
        <v>0</v>
      </c>
      <c r="Y1469" s="301"/>
      <c r="Z1469" s="301"/>
      <c r="AB1469" s="303" t="str">
        <f t="shared" si="72"/>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70"/>
        <v/>
      </c>
      <c r="T1470" s="264" t="str">
        <f ca="1">IF(B1470="","",IF(ISERROR(MATCH($J1470,SorP!$B$1:$B$6230,0)),"",INDIRECT("'SorP'!$A$"&amp;MATCH($J1470,SorP!$B$1:$B$6230,0))))</f>
        <v/>
      </c>
      <c r="U1470" s="299"/>
      <c r="V1470" s="300" t="e">
        <f>IF(C1470="",NA(),MATCH($B1470&amp;$C1470,'Smelter Look-up'!$J:$J,0))</f>
        <v>#N/A</v>
      </c>
      <c r="W1470" s="301"/>
      <c r="X1470" s="301">
        <f t="shared" ca="1" si="71"/>
        <v>0</v>
      </c>
      <c r="Y1470" s="301"/>
      <c r="Z1470" s="301"/>
      <c r="AB1470" s="303" t="str">
        <f t="shared" si="72"/>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70"/>
        <v/>
      </c>
      <c r="T1471" s="264" t="str">
        <f ca="1">IF(B1471="","",IF(ISERROR(MATCH($J1471,SorP!$B$1:$B$6230,0)),"",INDIRECT("'SorP'!$A$"&amp;MATCH($J1471,SorP!$B$1:$B$6230,0))))</f>
        <v/>
      </c>
      <c r="U1471" s="299"/>
      <c r="V1471" s="300" t="e">
        <f>IF(C1471="",NA(),MATCH($B1471&amp;$C1471,'Smelter Look-up'!$J:$J,0))</f>
        <v>#N/A</v>
      </c>
      <c r="W1471" s="301"/>
      <c r="X1471" s="301">
        <f t="shared" ca="1" si="71"/>
        <v>0</v>
      </c>
      <c r="Y1471" s="301"/>
      <c r="Z1471" s="301"/>
      <c r="AB1471" s="303" t="str">
        <f t="shared" si="72"/>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70"/>
        <v/>
      </c>
      <c r="T1472" s="264" t="str">
        <f ca="1">IF(B1472="","",IF(ISERROR(MATCH($J1472,SorP!$B$1:$B$6230,0)),"",INDIRECT("'SorP'!$A$"&amp;MATCH($J1472,SorP!$B$1:$B$6230,0))))</f>
        <v/>
      </c>
      <c r="U1472" s="299"/>
      <c r="V1472" s="300" t="e">
        <f>IF(C1472="",NA(),MATCH($B1472&amp;$C1472,'Smelter Look-up'!$J:$J,0))</f>
        <v>#N/A</v>
      </c>
      <c r="W1472" s="301"/>
      <c r="X1472" s="301">
        <f t="shared" ca="1" si="71"/>
        <v>0</v>
      </c>
      <c r="Y1472" s="301"/>
      <c r="Z1472" s="301"/>
      <c r="AB1472" s="303" t="str">
        <f t="shared" si="72"/>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70"/>
        <v/>
      </c>
      <c r="T1473" s="264" t="str">
        <f ca="1">IF(B1473="","",IF(ISERROR(MATCH($J1473,SorP!$B$1:$B$6230,0)),"",INDIRECT("'SorP'!$A$"&amp;MATCH($J1473,SorP!$B$1:$B$6230,0))))</f>
        <v/>
      </c>
      <c r="U1473" s="299"/>
      <c r="V1473" s="300" t="e">
        <f>IF(C1473="",NA(),MATCH($B1473&amp;$C1473,'Smelter Look-up'!$J:$J,0))</f>
        <v>#N/A</v>
      </c>
      <c r="W1473" s="301"/>
      <c r="X1473" s="301">
        <f t="shared" ca="1" si="71"/>
        <v>0</v>
      </c>
      <c r="Y1473" s="301"/>
      <c r="Z1473" s="301"/>
      <c r="AB1473" s="303" t="str">
        <f t="shared" si="72"/>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70"/>
        <v/>
      </c>
      <c r="T1474" s="264" t="str">
        <f ca="1">IF(B1474="","",IF(ISERROR(MATCH($J1474,SorP!$B$1:$B$6230,0)),"",INDIRECT("'SorP'!$A$"&amp;MATCH($J1474,SorP!$B$1:$B$6230,0))))</f>
        <v/>
      </c>
      <c r="U1474" s="299"/>
      <c r="V1474" s="300" t="e">
        <f>IF(C1474="",NA(),MATCH($B1474&amp;$C1474,'Smelter Look-up'!$J:$J,0))</f>
        <v>#N/A</v>
      </c>
      <c r="W1474" s="301"/>
      <c r="X1474" s="301">
        <f t="shared" ca="1" si="71"/>
        <v>0</v>
      </c>
      <c r="Y1474" s="301"/>
      <c r="Z1474" s="301"/>
      <c r="AB1474" s="303" t="str">
        <f t="shared" si="72"/>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70"/>
        <v/>
      </c>
      <c r="T1475" s="264" t="str">
        <f ca="1">IF(B1475="","",IF(ISERROR(MATCH($J1475,SorP!$B$1:$B$6230,0)),"",INDIRECT("'SorP'!$A$"&amp;MATCH($J1475,SorP!$B$1:$B$6230,0))))</f>
        <v/>
      </c>
      <c r="U1475" s="299"/>
      <c r="V1475" s="300" t="e">
        <f>IF(C1475="",NA(),MATCH($B1475&amp;$C1475,'Smelter Look-up'!$J:$J,0))</f>
        <v>#N/A</v>
      </c>
      <c r="W1475" s="301"/>
      <c r="X1475" s="301">
        <f t="shared" ca="1" si="71"/>
        <v>0</v>
      </c>
      <c r="Y1475" s="301"/>
      <c r="Z1475" s="301"/>
      <c r="AB1475" s="303" t="str">
        <f t="shared" si="72"/>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70"/>
        <v/>
      </c>
      <c r="T1476" s="264" t="str">
        <f ca="1">IF(B1476="","",IF(ISERROR(MATCH($J1476,SorP!$B$1:$B$6230,0)),"",INDIRECT("'SorP'!$A$"&amp;MATCH($J1476,SorP!$B$1:$B$6230,0))))</f>
        <v/>
      </c>
      <c r="U1476" s="299"/>
      <c r="V1476" s="300" t="e">
        <f>IF(C1476="",NA(),MATCH($B1476&amp;$C1476,'Smelter Look-up'!$J:$J,0))</f>
        <v>#N/A</v>
      </c>
      <c r="W1476" s="301"/>
      <c r="X1476" s="301">
        <f t="shared" ca="1" si="71"/>
        <v>0</v>
      </c>
      <c r="Y1476" s="301"/>
      <c r="Z1476" s="301"/>
      <c r="AB1476" s="303" t="str">
        <f t="shared" si="72"/>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70"/>
        <v/>
      </c>
      <c r="T1477" s="264" t="str">
        <f ca="1">IF(B1477="","",IF(ISERROR(MATCH($J1477,SorP!$B$1:$B$6230,0)),"",INDIRECT("'SorP'!$A$"&amp;MATCH($J1477,SorP!$B$1:$B$6230,0))))</f>
        <v/>
      </c>
      <c r="U1477" s="299"/>
      <c r="V1477" s="300" t="e">
        <f>IF(C1477="",NA(),MATCH($B1477&amp;$C1477,'Smelter Look-up'!$J:$J,0))</f>
        <v>#N/A</v>
      </c>
      <c r="W1477" s="301"/>
      <c r="X1477" s="301">
        <f t="shared" ca="1" si="71"/>
        <v>0</v>
      </c>
      <c r="Y1477" s="301"/>
      <c r="Z1477" s="301"/>
      <c r="AB1477" s="303" t="str">
        <f t="shared" si="72"/>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ca="1" si="70"/>
        <v/>
      </c>
      <c r="T1478" s="264" t="str">
        <f ca="1">IF(B1478="","",IF(ISERROR(MATCH($J1478,SorP!$B$1:$B$6230,0)),"",INDIRECT("'SorP'!$A$"&amp;MATCH($J1478,SorP!$B$1:$B$6230,0))))</f>
        <v/>
      </c>
      <c r="U1478" s="299"/>
      <c r="V1478" s="300" t="e">
        <f>IF(C1478="",NA(),MATCH($B1478&amp;$C1478,'Smelter Look-up'!$J:$J,0))</f>
        <v>#N/A</v>
      </c>
      <c r="W1478" s="301"/>
      <c r="X1478" s="301">
        <f t="shared" ca="1" si="71"/>
        <v>0</v>
      </c>
      <c r="Y1478" s="301"/>
      <c r="Z1478" s="301"/>
      <c r="AB1478" s="303" t="str">
        <f t="shared" si="72"/>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ref="S1513:S1576" ca="1" si="73">IF(B1513="","",IF(ISERROR(MATCH($E1513,CL,0)),"Unknown",INDIRECT("'C'!$A$"&amp;MATCH($E1513,CL,0)+1)))</f>
        <v/>
      </c>
      <c r="T1513" s="264" t="str">
        <f ca="1">IF(B1513="","",IF(ISERROR(MATCH($J1513,SorP!$B$1:$B$6230,0)),"",INDIRECT("'SorP'!$A$"&amp;MATCH($J1513,SorP!$B$1:$B$6230,0))))</f>
        <v/>
      </c>
      <c r="U1513" s="299"/>
      <c r="V1513" s="300" t="e">
        <f>IF(C1513="",NA(),MATCH($B1513&amp;$C1513,'Smelter Look-up'!$J:$J,0))</f>
        <v>#N/A</v>
      </c>
      <c r="W1513" s="301"/>
      <c r="X1513" s="301">
        <f t="shared" ref="X1513:X1576" ca="1" si="74">IF(AND(C1513="Smelter not listed",OR(LEN(D1513)=0,LEN(E1513)=0)),1,0)</f>
        <v>0</v>
      </c>
      <c r="Y1513" s="301"/>
      <c r="Z1513" s="301"/>
      <c r="AB1513" s="303" t="str">
        <f t="shared" ref="AB1513:AB1576" si="75">B1513&amp;C1513</f>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3"/>
        <v/>
      </c>
      <c r="T1514" s="264" t="str">
        <f ca="1">IF(B1514="","",IF(ISERROR(MATCH($J1514,SorP!$B$1:$B$6230,0)),"",INDIRECT("'SorP'!$A$"&amp;MATCH($J1514,SorP!$B$1:$B$6230,0))))</f>
        <v/>
      </c>
      <c r="U1514" s="299"/>
      <c r="V1514" s="300" t="e">
        <f>IF(C1514="",NA(),MATCH($B1514&amp;$C1514,'Smelter Look-up'!$J:$J,0))</f>
        <v>#N/A</v>
      </c>
      <c r="W1514" s="301"/>
      <c r="X1514" s="301">
        <f t="shared" ca="1" si="74"/>
        <v>0</v>
      </c>
      <c r="Y1514" s="301"/>
      <c r="Z1514" s="301"/>
      <c r="AB1514" s="303" t="str">
        <f t="shared" si="75"/>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3"/>
        <v/>
      </c>
      <c r="T1515" s="264" t="str">
        <f ca="1">IF(B1515="","",IF(ISERROR(MATCH($J1515,SorP!$B$1:$B$6230,0)),"",INDIRECT("'SorP'!$A$"&amp;MATCH($J1515,SorP!$B$1:$B$6230,0))))</f>
        <v/>
      </c>
      <c r="U1515" s="299"/>
      <c r="V1515" s="300" t="e">
        <f>IF(C1515="",NA(),MATCH($B1515&amp;$C1515,'Smelter Look-up'!$J:$J,0))</f>
        <v>#N/A</v>
      </c>
      <c r="W1515" s="301"/>
      <c r="X1515" s="301">
        <f t="shared" ca="1" si="74"/>
        <v>0</v>
      </c>
      <c r="Y1515" s="301"/>
      <c r="Z1515" s="301"/>
      <c r="AB1515" s="303" t="str">
        <f t="shared" si="75"/>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3"/>
        <v/>
      </c>
      <c r="T1516" s="264" t="str">
        <f ca="1">IF(B1516="","",IF(ISERROR(MATCH($J1516,SorP!$B$1:$B$6230,0)),"",INDIRECT("'SorP'!$A$"&amp;MATCH($J1516,SorP!$B$1:$B$6230,0))))</f>
        <v/>
      </c>
      <c r="U1516" s="299"/>
      <c r="V1516" s="300" t="e">
        <f>IF(C1516="",NA(),MATCH($B1516&amp;$C1516,'Smelter Look-up'!$J:$J,0))</f>
        <v>#N/A</v>
      </c>
      <c r="W1516" s="301"/>
      <c r="X1516" s="301">
        <f t="shared" ca="1" si="74"/>
        <v>0</v>
      </c>
      <c r="Y1516" s="301"/>
      <c r="Z1516" s="301"/>
      <c r="AB1516" s="303" t="str">
        <f t="shared" si="75"/>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3"/>
        <v/>
      </c>
      <c r="T1517" s="264" t="str">
        <f ca="1">IF(B1517="","",IF(ISERROR(MATCH($J1517,SorP!$B$1:$B$6230,0)),"",INDIRECT("'SorP'!$A$"&amp;MATCH($J1517,SorP!$B$1:$B$6230,0))))</f>
        <v/>
      </c>
      <c r="U1517" s="299"/>
      <c r="V1517" s="300" t="e">
        <f>IF(C1517="",NA(),MATCH($B1517&amp;$C1517,'Smelter Look-up'!$J:$J,0))</f>
        <v>#N/A</v>
      </c>
      <c r="W1517" s="301"/>
      <c r="X1517" s="301">
        <f t="shared" ca="1" si="74"/>
        <v>0</v>
      </c>
      <c r="Y1517" s="301"/>
      <c r="Z1517" s="301"/>
      <c r="AB1517" s="303" t="str">
        <f t="shared" si="75"/>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3"/>
        <v/>
      </c>
      <c r="T1518" s="264" t="str">
        <f ca="1">IF(B1518="","",IF(ISERROR(MATCH($J1518,SorP!$B$1:$B$6230,0)),"",INDIRECT("'SorP'!$A$"&amp;MATCH($J1518,SorP!$B$1:$B$6230,0))))</f>
        <v/>
      </c>
      <c r="U1518" s="299"/>
      <c r="V1518" s="300" t="e">
        <f>IF(C1518="",NA(),MATCH($B1518&amp;$C1518,'Smelter Look-up'!$J:$J,0))</f>
        <v>#N/A</v>
      </c>
      <c r="W1518" s="301"/>
      <c r="X1518" s="301">
        <f t="shared" ca="1" si="74"/>
        <v>0</v>
      </c>
      <c r="Y1518" s="301"/>
      <c r="Z1518" s="301"/>
      <c r="AB1518" s="303" t="str">
        <f t="shared" si="75"/>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3"/>
        <v/>
      </c>
      <c r="T1519" s="264" t="str">
        <f ca="1">IF(B1519="","",IF(ISERROR(MATCH($J1519,SorP!$B$1:$B$6230,0)),"",INDIRECT("'SorP'!$A$"&amp;MATCH($J1519,SorP!$B$1:$B$6230,0))))</f>
        <v/>
      </c>
      <c r="U1519" s="299"/>
      <c r="V1519" s="300" t="e">
        <f>IF(C1519="",NA(),MATCH($B1519&amp;$C1519,'Smelter Look-up'!$J:$J,0))</f>
        <v>#N/A</v>
      </c>
      <c r="W1519" s="301"/>
      <c r="X1519" s="301">
        <f t="shared" ca="1" si="74"/>
        <v>0</v>
      </c>
      <c r="Y1519" s="301"/>
      <c r="Z1519" s="301"/>
      <c r="AB1519" s="303" t="str">
        <f t="shared" si="75"/>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3"/>
        <v/>
      </c>
      <c r="T1520" s="264" t="str">
        <f ca="1">IF(B1520="","",IF(ISERROR(MATCH($J1520,SorP!$B$1:$B$6230,0)),"",INDIRECT("'SorP'!$A$"&amp;MATCH($J1520,SorP!$B$1:$B$6230,0))))</f>
        <v/>
      </c>
      <c r="U1520" s="299"/>
      <c r="V1520" s="300" t="e">
        <f>IF(C1520="",NA(),MATCH($B1520&amp;$C1520,'Smelter Look-up'!$J:$J,0))</f>
        <v>#N/A</v>
      </c>
      <c r="W1520" s="301"/>
      <c r="X1520" s="301">
        <f t="shared" ca="1" si="74"/>
        <v>0</v>
      </c>
      <c r="Y1520" s="301"/>
      <c r="Z1520" s="301"/>
      <c r="AB1520" s="303" t="str">
        <f t="shared" si="75"/>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3"/>
        <v/>
      </c>
      <c r="T1521" s="264" t="str">
        <f ca="1">IF(B1521="","",IF(ISERROR(MATCH($J1521,SorP!$B$1:$B$6230,0)),"",INDIRECT("'SorP'!$A$"&amp;MATCH($J1521,SorP!$B$1:$B$6230,0))))</f>
        <v/>
      </c>
      <c r="U1521" s="299"/>
      <c r="V1521" s="300" t="e">
        <f>IF(C1521="",NA(),MATCH($B1521&amp;$C1521,'Smelter Look-up'!$J:$J,0))</f>
        <v>#N/A</v>
      </c>
      <c r="W1521" s="301"/>
      <c r="X1521" s="301">
        <f t="shared" ca="1" si="74"/>
        <v>0</v>
      </c>
      <c r="Y1521" s="301"/>
      <c r="Z1521" s="301"/>
      <c r="AB1521" s="303" t="str">
        <f t="shared" si="75"/>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3"/>
        <v/>
      </c>
      <c r="T1522" s="264" t="str">
        <f ca="1">IF(B1522="","",IF(ISERROR(MATCH($J1522,SorP!$B$1:$B$6230,0)),"",INDIRECT("'SorP'!$A$"&amp;MATCH($J1522,SorP!$B$1:$B$6230,0))))</f>
        <v/>
      </c>
      <c r="U1522" s="299"/>
      <c r="V1522" s="300" t="e">
        <f>IF(C1522="",NA(),MATCH($B1522&amp;$C1522,'Smelter Look-up'!$J:$J,0))</f>
        <v>#N/A</v>
      </c>
      <c r="W1522" s="301"/>
      <c r="X1522" s="301">
        <f t="shared" ca="1" si="74"/>
        <v>0</v>
      </c>
      <c r="Y1522" s="301"/>
      <c r="Z1522" s="301"/>
      <c r="AB1522" s="303" t="str">
        <f t="shared" si="75"/>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3"/>
        <v/>
      </c>
      <c r="T1523" s="264" t="str">
        <f ca="1">IF(B1523="","",IF(ISERROR(MATCH($J1523,SorP!$B$1:$B$6230,0)),"",INDIRECT("'SorP'!$A$"&amp;MATCH($J1523,SorP!$B$1:$B$6230,0))))</f>
        <v/>
      </c>
      <c r="U1523" s="299"/>
      <c r="V1523" s="300" t="e">
        <f>IF(C1523="",NA(),MATCH($B1523&amp;$C1523,'Smelter Look-up'!$J:$J,0))</f>
        <v>#N/A</v>
      </c>
      <c r="W1523" s="301"/>
      <c r="X1523" s="301">
        <f t="shared" ca="1" si="74"/>
        <v>0</v>
      </c>
      <c r="Y1523" s="301"/>
      <c r="Z1523" s="301"/>
      <c r="AB1523" s="303" t="str">
        <f t="shared" si="75"/>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3"/>
        <v/>
      </c>
      <c r="T1524" s="264" t="str">
        <f ca="1">IF(B1524="","",IF(ISERROR(MATCH($J1524,SorP!$B$1:$B$6230,0)),"",INDIRECT("'SorP'!$A$"&amp;MATCH($J1524,SorP!$B$1:$B$6230,0))))</f>
        <v/>
      </c>
      <c r="U1524" s="299"/>
      <c r="V1524" s="300" t="e">
        <f>IF(C1524="",NA(),MATCH($B1524&amp;$C1524,'Smelter Look-up'!$J:$J,0))</f>
        <v>#N/A</v>
      </c>
      <c r="W1524" s="301"/>
      <c r="X1524" s="301">
        <f t="shared" ca="1" si="74"/>
        <v>0</v>
      </c>
      <c r="Y1524" s="301"/>
      <c r="Z1524" s="301"/>
      <c r="AB1524" s="303" t="str">
        <f t="shared" si="75"/>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3"/>
        <v/>
      </c>
      <c r="T1525" s="264" t="str">
        <f ca="1">IF(B1525="","",IF(ISERROR(MATCH($J1525,SorP!$B$1:$B$6230,0)),"",INDIRECT("'SorP'!$A$"&amp;MATCH($J1525,SorP!$B$1:$B$6230,0))))</f>
        <v/>
      </c>
      <c r="U1525" s="299"/>
      <c r="V1525" s="300" t="e">
        <f>IF(C1525="",NA(),MATCH($B1525&amp;$C1525,'Smelter Look-up'!$J:$J,0))</f>
        <v>#N/A</v>
      </c>
      <c r="W1525" s="301"/>
      <c r="X1525" s="301">
        <f t="shared" ca="1" si="74"/>
        <v>0</v>
      </c>
      <c r="Y1525" s="301"/>
      <c r="Z1525" s="301"/>
      <c r="AB1525" s="303" t="str">
        <f t="shared" si="75"/>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3"/>
        <v/>
      </c>
      <c r="T1526" s="264" t="str">
        <f ca="1">IF(B1526="","",IF(ISERROR(MATCH($J1526,SorP!$B$1:$B$6230,0)),"",INDIRECT("'SorP'!$A$"&amp;MATCH($J1526,SorP!$B$1:$B$6230,0))))</f>
        <v/>
      </c>
      <c r="U1526" s="299"/>
      <c r="V1526" s="300" t="e">
        <f>IF(C1526="",NA(),MATCH($B1526&amp;$C1526,'Smelter Look-up'!$J:$J,0))</f>
        <v>#N/A</v>
      </c>
      <c r="W1526" s="301"/>
      <c r="X1526" s="301">
        <f t="shared" ca="1" si="74"/>
        <v>0</v>
      </c>
      <c r="Y1526" s="301"/>
      <c r="Z1526" s="301"/>
      <c r="AB1526" s="303" t="str">
        <f t="shared" si="75"/>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3"/>
        <v/>
      </c>
      <c r="T1527" s="264" t="str">
        <f ca="1">IF(B1527="","",IF(ISERROR(MATCH($J1527,SorP!$B$1:$B$6230,0)),"",INDIRECT("'SorP'!$A$"&amp;MATCH($J1527,SorP!$B$1:$B$6230,0))))</f>
        <v/>
      </c>
      <c r="U1527" s="299"/>
      <c r="V1527" s="300" t="e">
        <f>IF(C1527="",NA(),MATCH($B1527&amp;$C1527,'Smelter Look-up'!$J:$J,0))</f>
        <v>#N/A</v>
      </c>
      <c r="W1527" s="301"/>
      <c r="X1527" s="301">
        <f t="shared" ca="1" si="74"/>
        <v>0</v>
      </c>
      <c r="Y1527" s="301"/>
      <c r="Z1527" s="301"/>
      <c r="AB1527" s="303" t="str">
        <f t="shared" si="75"/>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3"/>
        <v/>
      </c>
      <c r="T1528" s="264" t="str">
        <f ca="1">IF(B1528="","",IF(ISERROR(MATCH($J1528,SorP!$B$1:$B$6230,0)),"",INDIRECT("'SorP'!$A$"&amp;MATCH($J1528,SorP!$B$1:$B$6230,0))))</f>
        <v/>
      </c>
      <c r="U1528" s="299"/>
      <c r="V1528" s="300" t="e">
        <f>IF(C1528="",NA(),MATCH($B1528&amp;$C1528,'Smelter Look-up'!$J:$J,0))</f>
        <v>#N/A</v>
      </c>
      <c r="W1528" s="301"/>
      <c r="X1528" s="301">
        <f t="shared" ca="1" si="74"/>
        <v>0</v>
      </c>
      <c r="Y1528" s="301"/>
      <c r="Z1528" s="301"/>
      <c r="AB1528" s="303" t="str">
        <f t="shared" si="75"/>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3"/>
        <v/>
      </c>
      <c r="T1529" s="264" t="str">
        <f ca="1">IF(B1529="","",IF(ISERROR(MATCH($J1529,SorP!$B$1:$B$6230,0)),"",INDIRECT("'SorP'!$A$"&amp;MATCH($J1529,SorP!$B$1:$B$6230,0))))</f>
        <v/>
      </c>
      <c r="U1529" s="299"/>
      <c r="V1529" s="300" t="e">
        <f>IF(C1529="",NA(),MATCH($B1529&amp;$C1529,'Smelter Look-up'!$J:$J,0))</f>
        <v>#N/A</v>
      </c>
      <c r="W1529" s="301"/>
      <c r="X1529" s="301">
        <f t="shared" ca="1" si="74"/>
        <v>0</v>
      </c>
      <c r="Y1529" s="301"/>
      <c r="Z1529" s="301"/>
      <c r="AB1529" s="303" t="str">
        <f t="shared" si="75"/>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3"/>
        <v/>
      </c>
      <c r="T1530" s="264" t="str">
        <f ca="1">IF(B1530="","",IF(ISERROR(MATCH($J1530,SorP!$B$1:$B$6230,0)),"",INDIRECT("'SorP'!$A$"&amp;MATCH($J1530,SorP!$B$1:$B$6230,0))))</f>
        <v/>
      </c>
      <c r="U1530" s="299"/>
      <c r="V1530" s="300" t="e">
        <f>IF(C1530="",NA(),MATCH($B1530&amp;$C1530,'Smelter Look-up'!$J:$J,0))</f>
        <v>#N/A</v>
      </c>
      <c r="W1530" s="301"/>
      <c r="X1530" s="301">
        <f t="shared" ca="1" si="74"/>
        <v>0</v>
      </c>
      <c r="Y1530" s="301"/>
      <c r="Z1530" s="301"/>
      <c r="AB1530" s="303" t="str">
        <f t="shared" si="75"/>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3"/>
        <v/>
      </c>
      <c r="T1531" s="264" t="str">
        <f ca="1">IF(B1531="","",IF(ISERROR(MATCH($J1531,SorP!$B$1:$B$6230,0)),"",INDIRECT("'SorP'!$A$"&amp;MATCH($J1531,SorP!$B$1:$B$6230,0))))</f>
        <v/>
      </c>
      <c r="U1531" s="299"/>
      <c r="V1531" s="300" t="e">
        <f>IF(C1531="",NA(),MATCH($B1531&amp;$C1531,'Smelter Look-up'!$J:$J,0))</f>
        <v>#N/A</v>
      </c>
      <c r="W1531" s="301"/>
      <c r="X1531" s="301">
        <f t="shared" ca="1" si="74"/>
        <v>0</v>
      </c>
      <c r="Y1531" s="301"/>
      <c r="Z1531" s="301"/>
      <c r="AB1531" s="303" t="str">
        <f t="shared" si="75"/>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3"/>
        <v/>
      </c>
      <c r="T1532" s="264" t="str">
        <f ca="1">IF(B1532="","",IF(ISERROR(MATCH($J1532,SorP!$B$1:$B$6230,0)),"",INDIRECT("'SorP'!$A$"&amp;MATCH($J1532,SorP!$B$1:$B$6230,0))))</f>
        <v/>
      </c>
      <c r="U1532" s="299"/>
      <c r="V1532" s="300" t="e">
        <f>IF(C1532="",NA(),MATCH($B1532&amp;$C1532,'Smelter Look-up'!$J:$J,0))</f>
        <v>#N/A</v>
      </c>
      <c r="W1532" s="301"/>
      <c r="X1532" s="301">
        <f t="shared" ca="1" si="74"/>
        <v>0</v>
      </c>
      <c r="Y1532" s="301"/>
      <c r="Z1532" s="301"/>
      <c r="AB1532" s="303" t="str">
        <f t="shared" si="75"/>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3"/>
        <v/>
      </c>
      <c r="T1533" s="264" t="str">
        <f ca="1">IF(B1533="","",IF(ISERROR(MATCH($J1533,SorP!$B$1:$B$6230,0)),"",INDIRECT("'SorP'!$A$"&amp;MATCH($J1533,SorP!$B$1:$B$6230,0))))</f>
        <v/>
      </c>
      <c r="U1533" s="299"/>
      <c r="V1533" s="300" t="e">
        <f>IF(C1533="",NA(),MATCH($B1533&amp;$C1533,'Smelter Look-up'!$J:$J,0))</f>
        <v>#N/A</v>
      </c>
      <c r="W1533" s="301"/>
      <c r="X1533" s="301">
        <f t="shared" ca="1" si="74"/>
        <v>0</v>
      </c>
      <c r="Y1533" s="301"/>
      <c r="Z1533" s="301"/>
      <c r="AB1533" s="303" t="str">
        <f t="shared" si="75"/>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3"/>
        <v/>
      </c>
      <c r="T1534" s="264" t="str">
        <f ca="1">IF(B1534="","",IF(ISERROR(MATCH($J1534,SorP!$B$1:$B$6230,0)),"",INDIRECT("'SorP'!$A$"&amp;MATCH($J1534,SorP!$B$1:$B$6230,0))))</f>
        <v/>
      </c>
      <c r="U1534" s="299"/>
      <c r="V1534" s="300" t="e">
        <f>IF(C1534="",NA(),MATCH($B1534&amp;$C1534,'Smelter Look-up'!$J:$J,0))</f>
        <v>#N/A</v>
      </c>
      <c r="W1534" s="301"/>
      <c r="X1534" s="301">
        <f t="shared" ca="1" si="74"/>
        <v>0</v>
      </c>
      <c r="Y1534" s="301"/>
      <c r="Z1534" s="301"/>
      <c r="AB1534" s="303" t="str">
        <f t="shared" si="75"/>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3"/>
        <v/>
      </c>
      <c r="T1535" s="264" t="str">
        <f ca="1">IF(B1535="","",IF(ISERROR(MATCH($J1535,SorP!$B$1:$B$6230,0)),"",INDIRECT("'SorP'!$A$"&amp;MATCH($J1535,SorP!$B$1:$B$6230,0))))</f>
        <v/>
      </c>
      <c r="U1535" s="299"/>
      <c r="V1535" s="300" t="e">
        <f>IF(C1535="",NA(),MATCH($B1535&amp;$C1535,'Smelter Look-up'!$J:$J,0))</f>
        <v>#N/A</v>
      </c>
      <c r="W1535" s="301"/>
      <c r="X1535" s="301">
        <f t="shared" ca="1" si="74"/>
        <v>0</v>
      </c>
      <c r="Y1535" s="301"/>
      <c r="Z1535" s="301"/>
      <c r="AB1535" s="303" t="str">
        <f t="shared" si="75"/>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3"/>
        <v/>
      </c>
      <c r="T1536" s="264" t="str">
        <f ca="1">IF(B1536="","",IF(ISERROR(MATCH($J1536,SorP!$B$1:$B$6230,0)),"",INDIRECT("'SorP'!$A$"&amp;MATCH($J1536,SorP!$B$1:$B$6230,0))))</f>
        <v/>
      </c>
      <c r="U1536" s="299"/>
      <c r="V1536" s="300" t="e">
        <f>IF(C1536="",NA(),MATCH($B1536&amp;$C1536,'Smelter Look-up'!$J:$J,0))</f>
        <v>#N/A</v>
      </c>
      <c r="W1536" s="301"/>
      <c r="X1536" s="301">
        <f t="shared" ca="1" si="74"/>
        <v>0</v>
      </c>
      <c r="Y1536" s="301"/>
      <c r="Z1536" s="301"/>
      <c r="AB1536" s="303" t="str">
        <f t="shared" si="75"/>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3"/>
        <v/>
      </c>
      <c r="T1537" s="264" t="str">
        <f ca="1">IF(B1537="","",IF(ISERROR(MATCH($J1537,SorP!$B$1:$B$6230,0)),"",INDIRECT("'SorP'!$A$"&amp;MATCH($J1537,SorP!$B$1:$B$6230,0))))</f>
        <v/>
      </c>
      <c r="U1537" s="299"/>
      <c r="V1537" s="300" t="e">
        <f>IF(C1537="",NA(),MATCH($B1537&amp;$C1537,'Smelter Look-up'!$J:$J,0))</f>
        <v>#N/A</v>
      </c>
      <c r="W1537" s="301"/>
      <c r="X1537" s="301">
        <f t="shared" ca="1" si="74"/>
        <v>0</v>
      </c>
      <c r="Y1537" s="301"/>
      <c r="Z1537" s="301"/>
      <c r="AB1537" s="303" t="str">
        <f t="shared" si="75"/>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3"/>
        <v/>
      </c>
      <c r="T1538" s="264" t="str">
        <f ca="1">IF(B1538="","",IF(ISERROR(MATCH($J1538,SorP!$B$1:$B$6230,0)),"",INDIRECT("'SorP'!$A$"&amp;MATCH($J1538,SorP!$B$1:$B$6230,0))))</f>
        <v/>
      </c>
      <c r="U1538" s="299"/>
      <c r="V1538" s="300" t="e">
        <f>IF(C1538="",NA(),MATCH($B1538&amp;$C1538,'Smelter Look-up'!$J:$J,0))</f>
        <v>#N/A</v>
      </c>
      <c r="W1538" s="301"/>
      <c r="X1538" s="301">
        <f t="shared" ca="1" si="74"/>
        <v>0</v>
      </c>
      <c r="Y1538" s="301"/>
      <c r="Z1538" s="301"/>
      <c r="AB1538" s="303" t="str">
        <f t="shared" si="75"/>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3"/>
        <v/>
      </c>
      <c r="T1539" s="264" t="str">
        <f ca="1">IF(B1539="","",IF(ISERROR(MATCH($J1539,SorP!$B$1:$B$6230,0)),"",INDIRECT("'SorP'!$A$"&amp;MATCH($J1539,SorP!$B$1:$B$6230,0))))</f>
        <v/>
      </c>
      <c r="U1539" s="299"/>
      <c r="V1539" s="300" t="e">
        <f>IF(C1539="",NA(),MATCH($B1539&amp;$C1539,'Smelter Look-up'!$J:$J,0))</f>
        <v>#N/A</v>
      </c>
      <c r="W1539" s="301"/>
      <c r="X1539" s="301">
        <f t="shared" ca="1" si="74"/>
        <v>0</v>
      </c>
      <c r="Y1539" s="301"/>
      <c r="Z1539" s="301"/>
      <c r="AB1539" s="303" t="str">
        <f t="shared" si="75"/>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3"/>
        <v/>
      </c>
      <c r="T1540" s="264" t="str">
        <f ca="1">IF(B1540="","",IF(ISERROR(MATCH($J1540,SorP!$B$1:$B$6230,0)),"",INDIRECT("'SorP'!$A$"&amp;MATCH($J1540,SorP!$B$1:$B$6230,0))))</f>
        <v/>
      </c>
      <c r="U1540" s="299"/>
      <c r="V1540" s="300" t="e">
        <f>IF(C1540="",NA(),MATCH($B1540&amp;$C1540,'Smelter Look-up'!$J:$J,0))</f>
        <v>#N/A</v>
      </c>
      <c r="W1540" s="301"/>
      <c r="X1540" s="301">
        <f t="shared" ca="1" si="74"/>
        <v>0</v>
      </c>
      <c r="Y1540" s="301"/>
      <c r="Z1540" s="301"/>
      <c r="AB1540" s="303" t="str">
        <f t="shared" si="75"/>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3"/>
        <v/>
      </c>
      <c r="T1541" s="264" t="str">
        <f ca="1">IF(B1541="","",IF(ISERROR(MATCH($J1541,SorP!$B$1:$B$6230,0)),"",INDIRECT("'SorP'!$A$"&amp;MATCH($J1541,SorP!$B$1:$B$6230,0))))</f>
        <v/>
      </c>
      <c r="U1541" s="299"/>
      <c r="V1541" s="300" t="e">
        <f>IF(C1541="",NA(),MATCH($B1541&amp;$C1541,'Smelter Look-up'!$J:$J,0))</f>
        <v>#N/A</v>
      </c>
      <c r="W1541" s="301"/>
      <c r="X1541" s="301">
        <f t="shared" ca="1" si="74"/>
        <v>0</v>
      </c>
      <c r="Y1541" s="301"/>
      <c r="Z1541" s="301"/>
      <c r="AB1541" s="303" t="str">
        <f t="shared" si="75"/>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ca="1" si="73"/>
        <v/>
      </c>
      <c r="T1542" s="264" t="str">
        <f ca="1">IF(B1542="","",IF(ISERROR(MATCH($J1542,SorP!$B$1:$B$6230,0)),"",INDIRECT("'SorP'!$A$"&amp;MATCH($J1542,SorP!$B$1:$B$6230,0))))</f>
        <v/>
      </c>
      <c r="U1542" s="299"/>
      <c r="V1542" s="300" t="e">
        <f>IF(C1542="",NA(),MATCH($B1542&amp;$C1542,'Smelter Look-up'!$J:$J,0))</f>
        <v>#N/A</v>
      </c>
      <c r="W1542" s="301"/>
      <c r="X1542" s="301">
        <f t="shared" ca="1" si="74"/>
        <v>0</v>
      </c>
      <c r="Y1542" s="301"/>
      <c r="Z1542" s="301"/>
      <c r="AB1542" s="303" t="str">
        <f t="shared" si="75"/>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ref="S1577:S1640" ca="1" si="76">IF(B1577="","",IF(ISERROR(MATCH($E1577,CL,0)),"Unknown",INDIRECT("'C'!$A$"&amp;MATCH($E1577,CL,0)+1)))</f>
        <v/>
      </c>
      <c r="T1577" s="264" t="str">
        <f ca="1">IF(B1577="","",IF(ISERROR(MATCH($J1577,SorP!$B$1:$B$6230,0)),"",INDIRECT("'SorP'!$A$"&amp;MATCH($J1577,SorP!$B$1:$B$6230,0))))</f>
        <v/>
      </c>
      <c r="U1577" s="299"/>
      <c r="V1577" s="300" t="e">
        <f>IF(C1577="",NA(),MATCH($B1577&amp;$C1577,'Smelter Look-up'!$J:$J,0))</f>
        <v>#N/A</v>
      </c>
      <c r="W1577" s="301"/>
      <c r="X1577" s="301">
        <f t="shared" ref="X1577:X1640" ca="1" si="77">IF(AND(C1577="Smelter not listed",OR(LEN(D1577)=0,LEN(E1577)=0)),1,0)</f>
        <v>0</v>
      </c>
      <c r="Y1577" s="301"/>
      <c r="Z1577" s="301"/>
      <c r="AB1577" s="303" t="str">
        <f t="shared" ref="AB1577:AB1640" si="78">B1577&amp;C1577</f>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6"/>
        <v/>
      </c>
      <c r="T1578" s="264" t="str">
        <f ca="1">IF(B1578="","",IF(ISERROR(MATCH($J1578,SorP!$B$1:$B$6230,0)),"",INDIRECT("'SorP'!$A$"&amp;MATCH($J1578,SorP!$B$1:$B$6230,0))))</f>
        <v/>
      </c>
      <c r="U1578" s="299"/>
      <c r="V1578" s="300" t="e">
        <f>IF(C1578="",NA(),MATCH($B1578&amp;$C1578,'Smelter Look-up'!$J:$J,0))</f>
        <v>#N/A</v>
      </c>
      <c r="W1578" s="301"/>
      <c r="X1578" s="301">
        <f t="shared" ca="1" si="77"/>
        <v>0</v>
      </c>
      <c r="Y1578" s="301"/>
      <c r="Z1578" s="301"/>
      <c r="AB1578" s="303" t="str">
        <f t="shared" si="78"/>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6"/>
        <v/>
      </c>
      <c r="T1579" s="264" t="str">
        <f ca="1">IF(B1579="","",IF(ISERROR(MATCH($J1579,SorP!$B$1:$B$6230,0)),"",INDIRECT("'SorP'!$A$"&amp;MATCH($J1579,SorP!$B$1:$B$6230,0))))</f>
        <v/>
      </c>
      <c r="U1579" s="299"/>
      <c r="V1579" s="300" t="e">
        <f>IF(C1579="",NA(),MATCH($B1579&amp;$C1579,'Smelter Look-up'!$J:$J,0))</f>
        <v>#N/A</v>
      </c>
      <c r="W1579" s="301"/>
      <c r="X1579" s="301">
        <f t="shared" ca="1" si="77"/>
        <v>0</v>
      </c>
      <c r="Y1579" s="301"/>
      <c r="Z1579" s="301"/>
      <c r="AB1579" s="303" t="str">
        <f t="shared" si="78"/>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6"/>
        <v/>
      </c>
      <c r="T1580" s="264" t="str">
        <f ca="1">IF(B1580="","",IF(ISERROR(MATCH($J1580,SorP!$B$1:$B$6230,0)),"",INDIRECT("'SorP'!$A$"&amp;MATCH($J1580,SorP!$B$1:$B$6230,0))))</f>
        <v/>
      </c>
      <c r="U1580" s="299"/>
      <c r="V1580" s="300" t="e">
        <f>IF(C1580="",NA(),MATCH($B1580&amp;$C1580,'Smelter Look-up'!$J:$J,0))</f>
        <v>#N/A</v>
      </c>
      <c r="W1580" s="301"/>
      <c r="X1580" s="301">
        <f t="shared" ca="1" si="77"/>
        <v>0</v>
      </c>
      <c r="Y1580" s="301"/>
      <c r="Z1580" s="301"/>
      <c r="AB1580" s="303" t="str">
        <f t="shared" si="78"/>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6"/>
        <v/>
      </c>
      <c r="T1581" s="264" t="str">
        <f ca="1">IF(B1581="","",IF(ISERROR(MATCH($J1581,SorP!$B$1:$B$6230,0)),"",INDIRECT("'SorP'!$A$"&amp;MATCH($J1581,SorP!$B$1:$B$6230,0))))</f>
        <v/>
      </c>
      <c r="U1581" s="299"/>
      <c r="V1581" s="300" t="e">
        <f>IF(C1581="",NA(),MATCH($B1581&amp;$C1581,'Smelter Look-up'!$J:$J,0))</f>
        <v>#N/A</v>
      </c>
      <c r="W1581" s="301"/>
      <c r="X1581" s="301">
        <f t="shared" ca="1" si="77"/>
        <v>0</v>
      </c>
      <c r="Y1581" s="301"/>
      <c r="Z1581" s="301"/>
      <c r="AB1581" s="303" t="str">
        <f t="shared" si="78"/>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6"/>
        <v/>
      </c>
      <c r="T1582" s="264" t="str">
        <f ca="1">IF(B1582="","",IF(ISERROR(MATCH($J1582,SorP!$B$1:$B$6230,0)),"",INDIRECT("'SorP'!$A$"&amp;MATCH($J1582,SorP!$B$1:$B$6230,0))))</f>
        <v/>
      </c>
      <c r="U1582" s="299"/>
      <c r="V1582" s="300" t="e">
        <f>IF(C1582="",NA(),MATCH($B1582&amp;$C1582,'Smelter Look-up'!$J:$J,0))</f>
        <v>#N/A</v>
      </c>
      <c r="W1582" s="301"/>
      <c r="X1582" s="301">
        <f t="shared" ca="1" si="77"/>
        <v>0</v>
      </c>
      <c r="Y1582" s="301"/>
      <c r="Z1582" s="301"/>
      <c r="AB1582" s="303" t="str">
        <f t="shared" si="78"/>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6"/>
        <v/>
      </c>
      <c r="T1583" s="264" t="str">
        <f ca="1">IF(B1583="","",IF(ISERROR(MATCH($J1583,SorP!$B$1:$B$6230,0)),"",INDIRECT("'SorP'!$A$"&amp;MATCH($J1583,SorP!$B$1:$B$6230,0))))</f>
        <v/>
      </c>
      <c r="U1583" s="299"/>
      <c r="V1583" s="300" t="e">
        <f>IF(C1583="",NA(),MATCH($B1583&amp;$C1583,'Smelter Look-up'!$J:$J,0))</f>
        <v>#N/A</v>
      </c>
      <c r="W1583" s="301"/>
      <c r="X1583" s="301">
        <f t="shared" ca="1" si="77"/>
        <v>0</v>
      </c>
      <c r="Y1583" s="301"/>
      <c r="Z1583" s="301"/>
      <c r="AB1583" s="303" t="str">
        <f t="shared" si="78"/>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6"/>
        <v/>
      </c>
      <c r="T1584" s="264" t="str">
        <f ca="1">IF(B1584="","",IF(ISERROR(MATCH($J1584,SorP!$B$1:$B$6230,0)),"",INDIRECT("'SorP'!$A$"&amp;MATCH($J1584,SorP!$B$1:$B$6230,0))))</f>
        <v/>
      </c>
      <c r="U1584" s="299"/>
      <c r="V1584" s="300" t="e">
        <f>IF(C1584="",NA(),MATCH($B1584&amp;$C1584,'Smelter Look-up'!$J:$J,0))</f>
        <v>#N/A</v>
      </c>
      <c r="W1584" s="301"/>
      <c r="X1584" s="301">
        <f t="shared" ca="1" si="77"/>
        <v>0</v>
      </c>
      <c r="Y1584" s="301"/>
      <c r="Z1584" s="301"/>
      <c r="AB1584" s="303" t="str">
        <f t="shared" si="78"/>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6"/>
        <v/>
      </c>
      <c r="T1585" s="264" t="str">
        <f ca="1">IF(B1585="","",IF(ISERROR(MATCH($J1585,SorP!$B$1:$B$6230,0)),"",INDIRECT("'SorP'!$A$"&amp;MATCH($J1585,SorP!$B$1:$B$6230,0))))</f>
        <v/>
      </c>
      <c r="U1585" s="299"/>
      <c r="V1585" s="300" t="e">
        <f>IF(C1585="",NA(),MATCH($B1585&amp;$C1585,'Smelter Look-up'!$J:$J,0))</f>
        <v>#N/A</v>
      </c>
      <c r="W1585" s="301"/>
      <c r="X1585" s="301">
        <f t="shared" ca="1" si="77"/>
        <v>0</v>
      </c>
      <c r="Y1585" s="301"/>
      <c r="Z1585" s="301"/>
      <c r="AB1585" s="303" t="str">
        <f t="shared" si="78"/>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6"/>
        <v/>
      </c>
      <c r="T1586" s="264" t="str">
        <f ca="1">IF(B1586="","",IF(ISERROR(MATCH($J1586,SorP!$B$1:$B$6230,0)),"",INDIRECT("'SorP'!$A$"&amp;MATCH($J1586,SorP!$B$1:$B$6230,0))))</f>
        <v/>
      </c>
      <c r="U1586" s="299"/>
      <c r="V1586" s="300" t="e">
        <f>IF(C1586="",NA(),MATCH($B1586&amp;$C1586,'Smelter Look-up'!$J:$J,0))</f>
        <v>#N/A</v>
      </c>
      <c r="W1586" s="301"/>
      <c r="X1586" s="301">
        <f t="shared" ca="1" si="77"/>
        <v>0</v>
      </c>
      <c r="Y1586" s="301"/>
      <c r="Z1586" s="301"/>
      <c r="AB1586" s="303" t="str">
        <f t="shared" si="78"/>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6"/>
        <v/>
      </c>
      <c r="T1587" s="264" t="str">
        <f ca="1">IF(B1587="","",IF(ISERROR(MATCH($J1587,SorP!$B$1:$B$6230,0)),"",INDIRECT("'SorP'!$A$"&amp;MATCH($J1587,SorP!$B$1:$B$6230,0))))</f>
        <v/>
      </c>
      <c r="U1587" s="299"/>
      <c r="V1587" s="300" t="e">
        <f>IF(C1587="",NA(),MATCH($B1587&amp;$C1587,'Smelter Look-up'!$J:$J,0))</f>
        <v>#N/A</v>
      </c>
      <c r="W1587" s="301"/>
      <c r="X1587" s="301">
        <f t="shared" ca="1" si="77"/>
        <v>0</v>
      </c>
      <c r="Y1587" s="301"/>
      <c r="Z1587" s="301"/>
      <c r="AB1587" s="303" t="str">
        <f t="shared" si="78"/>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6"/>
        <v/>
      </c>
      <c r="T1588" s="264" t="str">
        <f ca="1">IF(B1588="","",IF(ISERROR(MATCH($J1588,SorP!$B$1:$B$6230,0)),"",INDIRECT("'SorP'!$A$"&amp;MATCH($J1588,SorP!$B$1:$B$6230,0))))</f>
        <v/>
      </c>
      <c r="U1588" s="299"/>
      <c r="V1588" s="300" t="e">
        <f>IF(C1588="",NA(),MATCH($B1588&amp;$C1588,'Smelter Look-up'!$J:$J,0))</f>
        <v>#N/A</v>
      </c>
      <c r="W1588" s="301"/>
      <c r="X1588" s="301">
        <f t="shared" ca="1" si="77"/>
        <v>0</v>
      </c>
      <c r="Y1588" s="301"/>
      <c r="Z1588" s="301"/>
      <c r="AB1588" s="303" t="str">
        <f t="shared" si="78"/>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6"/>
        <v/>
      </c>
      <c r="T1589" s="264" t="str">
        <f ca="1">IF(B1589="","",IF(ISERROR(MATCH($J1589,SorP!$B$1:$B$6230,0)),"",INDIRECT("'SorP'!$A$"&amp;MATCH($J1589,SorP!$B$1:$B$6230,0))))</f>
        <v/>
      </c>
      <c r="U1589" s="299"/>
      <c r="V1589" s="300" t="e">
        <f>IF(C1589="",NA(),MATCH($B1589&amp;$C1589,'Smelter Look-up'!$J:$J,0))</f>
        <v>#N/A</v>
      </c>
      <c r="W1589" s="301"/>
      <c r="X1589" s="301">
        <f t="shared" ca="1" si="77"/>
        <v>0</v>
      </c>
      <c r="Y1589" s="301"/>
      <c r="Z1589" s="301"/>
      <c r="AB1589" s="303" t="str">
        <f t="shared" si="78"/>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6"/>
        <v/>
      </c>
      <c r="T1590" s="264" t="str">
        <f ca="1">IF(B1590="","",IF(ISERROR(MATCH($J1590,SorP!$B$1:$B$6230,0)),"",INDIRECT("'SorP'!$A$"&amp;MATCH($J1590,SorP!$B$1:$B$6230,0))))</f>
        <v/>
      </c>
      <c r="U1590" s="299"/>
      <c r="V1590" s="300" t="e">
        <f>IF(C1590="",NA(),MATCH($B1590&amp;$C1590,'Smelter Look-up'!$J:$J,0))</f>
        <v>#N/A</v>
      </c>
      <c r="W1590" s="301"/>
      <c r="X1590" s="301">
        <f t="shared" ca="1" si="77"/>
        <v>0</v>
      </c>
      <c r="Y1590" s="301"/>
      <c r="Z1590" s="301"/>
      <c r="AB1590" s="303" t="str">
        <f t="shared" si="78"/>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6"/>
        <v/>
      </c>
      <c r="T1591" s="264" t="str">
        <f ca="1">IF(B1591="","",IF(ISERROR(MATCH($J1591,SorP!$B$1:$B$6230,0)),"",INDIRECT("'SorP'!$A$"&amp;MATCH($J1591,SorP!$B$1:$B$6230,0))))</f>
        <v/>
      </c>
      <c r="U1591" s="299"/>
      <c r="V1591" s="300" t="e">
        <f>IF(C1591="",NA(),MATCH($B1591&amp;$C1591,'Smelter Look-up'!$J:$J,0))</f>
        <v>#N/A</v>
      </c>
      <c r="W1591" s="301"/>
      <c r="X1591" s="301">
        <f t="shared" ca="1" si="77"/>
        <v>0</v>
      </c>
      <c r="Y1591" s="301"/>
      <c r="Z1591" s="301"/>
      <c r="AB1591" s="303" t="str">
        <f t="shared" si="78"/>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6"/>
        <v/>
      </c>
      <c r="T1592" s="264" t="str">
        <f ca="1">IF(B1592="","",IF(ISERROR(MATCH($J1592,SorP!$B$1:$B$6230,0)),"",INDIRECT("'SorP'!$A$"&amp;MATCH($J1592,SorP!$B$1:$B$6230,0))))</f>
        <v/>
      </c>
      <c r="U1592" s="299"/>
      <c r="V1592" s="300" t="e">
        <f>IF(C1592="",NA(),MATCH($B1592&amp;$C1592,'Smelter Look-up'!$J:$J,0))</f>
        <v>#N/A</v>
      </c>
      <c r="W1592" s="301"/>
      <c r="X1592" s="301">
        <f t="shared" ca="1" si="77"/>
        <v>0</v>
      </c>
      <c r="Y1592" s="301"/>
      <c r="Z1592" s="301"/>
      <c r="AB1592" s="303" t="str">
        <f t="shared" si="78"/>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6"/>
        <v/>
      </c>
      <c r="T1593" s="264" t="str">
        <f ca="1">IF(B1593="","",IF(ISERROR(MATCH($J1593,SorP!$B$1:$B$6230,0)),"",INDIRECT("'SorP'!$A$"&amp;MATCH($J1593,SorP!$B$1:$B$6230,0))))</f>
        <v/>
      </c>
      <c r="U1593" s="299"/>
      <c r="V1593" s="300" t="e">
        <f>IF(C1593="",NA(),MATCH($B1593&amp;$C1593,'Smelter Look-up'!$J:$J,0))</f>
        <v>#N/A</v>
      </c>
      <c r="W1593" s="301"/>
      <c r="X1593" s="301">
        <f t="shared" ca="1" si="77"/>
        <v>0</v>
      </c>
      <c r="Y1593" s="301"/>
      <c r="Z1593" s="301"/>
      <c r="AB1593" s="303" t="str">
        <f t="shared" si="78"/>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6"/>
        <v/>
      </c>
      <c r="T1594" s="264" t="str">
        <f ca="1">IF(B1594="","",IF(ISERROR(MATCH($J1594,SorP!$B$1:$B$6230,0)),"",INDIRECT("'SorP'!$A$"&amp;MATCH($J1594,SorP!$B$1:$B$6230,0))))</f>
        <v/>
      </c>
      <c r="U1594" s="299"/>
      <c r="V1594" s="300" t="e">
        <f>IF(C1594="",NA(),MATCH($B1594&amp;$C1594,'Smelter Look-up'!$J:$J,0))</f>
        <v>#N/A</v>
      </c>
      <c r="W1594" s="301"/>
      <c r="X1594" s="301">
        <f t="shared" ca="1" si="77"/>
        <v>0</v>
      </c>
      <c r="Y1594" s="301"/>
      <c r="Z1594" s="301"/>
      <c r="AB1594" s="303" t="str">
        <f t="shared" si="78"/>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6"/>
        <v/>
      </c>
      <c r="T1595" s="264" t="str">
        <f ca="1">IF(B1595="","",IF(ISERROR(MATCH($J1595,SorP!$B$1:$B$6230,0)),"",INDIRECT("'SorP'!$A$"&amp;MATCH($J1595,SorP!$B$1:$B$6230,0))))</f>
        <v/>
      </c>
      <c r="U1595" s="299"/>
      <c r="V1595" s="300" t="e">
        <f>IF(C1595="",NA(),MATCH($B1595&amp;$C1595,'Smelter Look-up'!$J:$J,0))</f>
        <v>#N/A</v>
      </c>
      <c r="W1595" s="301"/>
      <c r="X1595" s="301">
        <f t="shared" ca="1" si="77"/>
        <v>0</v>
      </c>
      <c r="Y1595" s="301"/>
      <c r="Z1595" s="301"/>
      <c r="AB1595" s="303" t="str">
        <f t="shared" si="78"/>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6"/>
        <v/>
      </c>
      <c r="T1596" s="264" t="str">
        <f ca="1">IF(B1596="","",IF(ISERROR(MATCH($J1596,SorP!$B$1:$B$6230,0)),"",INDIRECT("'SorP'!$A$"&amp;MATCH($J1596,SorP!$B$1:$B$6230,0))))</f>
        <v/>
      </c>
      <c r="U1596" s="299"/>
      <c r="V1596" s="300" t="e">
        <f>IF(C1596="",NA(),MATCH($B1596&amp;$C1596,'Smelter Look-up'!$J:$J,0))</f>
        <v>#N/A</v>
      </c>
      <c r="W1596" s="301"/>
      <c r="X1596" s="301">
        <f t="shared" ca="1" si="77"/>
        <v>0</v>
      </c>
      <c r="Y1596" s="301"/>
      <c r="Z1596" s="301"/>
      <c r="AB1596" s="303" t="str">
        <f t="shared" si="78"/>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6"/>
        <v/>
      </c>
      <c r="T1597" s="264" t="str">
        <f ca="1">IF(B1597="","",IF(ISERROR(MATCH($J1597,SorP!$B$1:$B$6230,0)),"",INDIRECT("'SorP'!$A$"&amp;MATCH($J1597,SorP!$B$1:$B$6230,0))))</f>
        <v/>
      </c>
      <c r="U1597" s="299"/>
      <c r="V1597" s="300" t="e">
        <f>IF(C1597="",NA(),MATCH($B1597&amp;$C1597,'Smelter Look-up'!$J:$J,0))</f>
        <v>#N/A</v>
      </c>
      <c r="W1597" s="301"/>
      <c r="X1597" s="301">
        <f t="shared" ca="1" si="77"/>
        <v>0</v>
      </c>
      <c r="Y1597" s="301"/>
      <c r="Z1597" s="301"/>
      <c r="AB1597" s="303" t="str">
        <f t="shared" si="78"/>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6"/>
        <v/>
      </c>
      <c r="T1598" s="264" t="str">
        <f ca="1">IF(B1598="","",IF(ISERROR(MATCH($J1598,SorP!$B$1:$B$6230,0)),"",INDIRECT("'SorP'!$A$"&amp;MATCH($J1598,SorP!$B$1:$B$6230,0))))</f>
        <v/>
      </c>
      <c r="U1598" s="299"/>
      <c r="V1598" s="300" t="e">
        <f>IF(C1598="",NA(),MATCH($B1598&amp;$C1598,'Smelter Look-up'!$J:$J,0))</f>
        <v>#N/A</v>
      </c>
      <c r="W1598" s="301"/>
      <c r="X1598" s="301">
        <f t="shared" ca="1" si="77"/>
        <v>0</v>
      </c>
      <c r="Y1598" s="301"/>
      <c r="Z1598" s="301"/>
      <c r="AB1598" s="303" t="str">
        <f t="shared" si="78"/>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6"/>
        <v/>
      </c>
      <c r="T1599" s="264" t="str">
        <f ca="1">IF(B1599="","",IF(ISERROR(MATCH($J1599,SorP!$B$1:$B$6230,0)),"",INDIRECT("'SorP'!$A$"&amp;MATCH($J1599,SorP!$B$1:$B$6230,0))))</f>
        <v/>
      </c>
      <c r="U1599" s="299"/>
      <c r="V1599" s="300" t="e">
        <f>IF(C1599="",NA(),MATCH($B1599&amp;$C1599,'Smelter Look-up'!$J:$J,0))</f>
        <v>#N/A</v>
      </c>
      <c r="W1599" s="301"/>
      <c r="X1599" s="301">
        <f t="shared" ca="1" si="77"/>
        <v>0</v>
      </c>
      <c r="Y1599" s="301"/>
      <c r="Z1599" s="301"/>
      <c r="AB1599" s="303" t="str">
        <f t="shared" si="78"/>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6"/>
        <v/>
      </c>
      <c r="T1600" s="264" t="str">
        <f ca="1">IF(B1600="","",IF(ISERROR(MATCH($J1600,SorP!$B$1:$B$6230,0)),"",INDIRECT("'SorP'!$A$"&amp;MATCH($J1600,SorP!$B$1:$B$6230,0))))</f>
        <v/>
      </c>
      <c r="U1600" s="299"/>
      <c r="V1600" s="300" t="e">
        <f>IF(C1600="",NA(),MATCH($B1600&amp;$C1600,'Smelter Look-up'!$J:$J,0))</f>
        <v>#N/A</v>
      </c>
      <c r="W1600" s="301"/>
      <c r="X1600" s="301">
        <f t="shared" ca="1" si="77"/>
        <v>0</v>
      </c>
      <c r="Y1600" s="301"/>
      <c r="Z1600" s="301"/>
      <c r="AB1600" s="303" t="str">
        <f t="shared" si="78"/>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6"/>
        <v/>
      </c>
      <c r="T1601" s="264" t="str">
        <f ca="1">IF(B1601="","",IF(ISERROR(MATCH($J1601,SorP!$B$1:$B$6230,0)),"",INDIRECT("'SorP'!$A$"&amp;MATCH($J1601,SorP!$B$1:$B$6230,0))))</f>
        <v/>
      </c>
      <c r="U1601" s="299"/>
      <c r="V1601" s="300" t="e">
        <f>IF(C1601="",NA(),MATCH($B1601&amp;$C1601,'Smelter Look-up'!$J:$J,0))</f>
        <v>#N/A</v>
      </c>
      <c r="W1601" s="301"/>
      <c r="X1601" s="301">
        <f t="shared" ca="1" si="77"/>
        <v>0</v>
      </c>
      <c r="Y1601" s="301"/>
      <c r="Z1601" s="301"/>
      <c r="AB1601" s="303" t="str">
        <f t="shared" si="78"/>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6"/>
        <v/>
      </c>
      <c r="T1602" s="264" t="str">
        <f ca="1">IF(B1602="","",IF(ISERROR(MATCH($J1602,SorP!$B$1:$B$6230,0)),"",INDIRECT("'SorP'!$A$"&amp;MATCH($J1602,SorP!$B$1:$B$6230,0))))</f>
        <v/>
      </c>
      <c r="U1602" s="299"/>
      <c r="V1602" s="300" t="e">
        <f>IF(C1602="",NA(),MATCH($B1602&amp;$C1602,'Smelter Look-up'!$J:$J,0))</f>
        <v>#N/A</v>
      </c>
      <c r="W1602" s="301"/>
      <c r="X1602" s="301">
        <f t="shared" ca="1" si="77"/>
        <v>0</v>
      </c>
      <c r="Y1602" s="301"/>
      <c r="Z1602" s="301"/>
      <c r="AB1602" s="303" t="str">
        <f t="shared" si="78"/>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6"/>
        <v/>
      </c>
      <c r="T1603" s="264" t="str">
        <f ca="1">IF(B1603="","",IF(ISERROR(MATCH($J1603,SorP!$B$1:$B$6230,0)),"",INDIRECT("'SorP'!$A$"&amp;MATCH($J1603,SorP!$B$1:$B$6230,0))))</f>
        <v/>
      </c>
      <c r="U1603" s="299"/>
      <c r="V1603" s="300" t="e">
        <f>IF(C1603="",NA(),MATCH($B1603&amp;$C1603,'Smelter Look-up'!$J:$J,0))</f>
        <v>#N/A</v>
      </c>
      <c r="W1603" s="301"/>
      <c r="X1603" s="301">
        <f t="shared" ca="1" si="77"/>
        <v>0</v>
      </c>
      <c r="Y1603" s="301"/>
      <c r="Z1603" s="301"/>
      <c r="AB1603" s="303" t="str">
        <f t="shared" si="78"/>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6"/>
        <v/>
      </c>
      <c r="T1604" s="264" t="str">
        <f ca="1">IF(B1604="","",IF(ISERROR(MATCH($J1604,SorP!$B$1:$B$6230,0)),"",INDIRECT("'SorP'!$A$"&amp;MATCH($J1604,SorP!$B$1:$B$6230,0))))</f>
        <v/>
      </c>
      <c r="U1604" s="299"/>
      <c r="V1604" s="300" t="e">
        <f>IF(C1604="",NA(),MATCH($B1604&amp;$C1604,'Smelter Look-up'!$J:$J,0))</f>
        <v>#N/A</v>
      </c>
      <c r="W1604" s="301"/>
      <c r="X1604" s="301">
        <f t="shared" ca="1" si="77"/>
        <v>0</v>
      </c>
      <c r="Y1604" s="301"/>
      <c r="Z1604" s="301"/>
      <c r="AB1604" s="303" t="str">
        <f t="shared" si="78"/>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6"/>
        <v/>
      </c>
      <c r="T1605" s="264" t="str">
        <f ca="1">IF(B1605="","",IF(ISERROR(MATCH($J1605,SorP!$B$1:$B$6230,0)),"",INDIRECT("'SorP'!$A$"&amp;MATCH($J1605,SorP!$B$1:$B$6230,0))))</f>
        <v/>
      </c>
      <c r="U1605" s="299"/>
      <c r="V1605" s="300" t="e">
        <f>IF(C1605="",NA(),MATCH($B1605&amp;$C1605,'Smelter Look-up'!$J:$J,0))</f>
        <v>#N/A</v>
      </c>
      <c r="W1605" s="301"/>
      <c r="X1605" s="301">
        <f t="shared" ca="1" si="77"/>
        <v>0</v>
      </c>
      <c r="Y1605" s="301"/>
      <c r="Z1605" s="301"/>
      <c r="AB1605" s="303" t="str">
        <f t="shared" si="78"/>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ca="1" si="76"/>
        <v/>
      </c>
      <c r="T1606" s="264" t="str">
        <f ca="1">IF(B1606="","",IF(ISERROR(MATCH($J1606,SorP!$B$1:$B$6230,0)),"",INDIRECT("'SorP'!$A$"&amp;MATCH($J1606,SorP!$B$1:$B$6230,0))))</f>
        <v/>
      </c>
      <c r="U1606" s="299"/>
      <c r="V1606" s="300" t="e">
        <f>IF(C1606="",NA(),MATCH($B1606&amp;$C1606,'Smelter Look-up'!$J:$J,0))</f>
        <v>#N/A</v>
      </c>
      <c r="W1606" s="301"/>
      <c r="X1606" s="301">
        <f t="shared" ca="1" si="77"/>
        <v>0</v>
      </c>
      <c r="Y1606" s="301"/>
      <c r="Z1606" s="301"/>
      <c r="AB1606" s="303" t="str">
        <f t="shared" si="78"/>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ref="S1641:S1704" ca="1" si="79">IF(B1641="","",IF(ISERROR(MATCH($E1641,CL,0)),"Unknown",INDIRECT("'C'!$A$"&amp;MATCH($E1641,CL,0)+1)))</f>
        <v/>
      </c>
      <c r="T1641" s="264" t="str">
        <f ca="1">IF(B1641="","",IF(ISERROR(MATCH($J1641,SorP!$B$1:$B$6230,0)),"",INDIRECT("'SorP'!$A$"&amp;MATCH($J1641,SorP!$B$1:$B$6230,0))))</f>
        <v/>
      </c>
      <c r="U1641" s="299"/>
      <c r="V1641" s="300" t="e">
        <f>IF(C1641="",NA(),MATCH($B1641&amp;$C1641,'Smelter Look-up'!$J:$J,0))</f>
        <v>#N/A</v>
      </c>
      <c r="W1641" s="301"/>
      <c r="X1641" s="301">
        <f t="shared" ref="X1641:X1704" ca="1" si="80">IF(AND(C1641="Smelter not listed",OR(LEN(D1641)=0,LEN(E1641)=0)),1,0)</f>
        <v>0</v>
      </c>
      <c r="Y1641" s="301"/>
      <c r="Z1641" s="301"/>
      <c r="AB1641" s="303" t="str">
        <f t="shared" ref="AB1641:AB1704" si="81">B1641&amp;C1641</f>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9"/>
        <v/>
      </c>
      <c r="T1642" s="264" t="str">
        <f ca="1">IF(B1642="","",IF(ISERROR(MATCH($J1642,SorP!$B$1:$B$6230,0)),"",INDIRECT("'SorP'!$A$"&amp;MATCH($J1642,SorP!$B$1:$B$6230,0))))</f>
        <v/>
      </c>
      <c r="U1642" s="299"/>
      <c r="V1642" s="300" t="e">
        <f>IF(C1642="",NA(),MATCH($B1642&amp;$C1642,'Smelter Look-up'!$J:$J,0))</f>
        <v>#N/A</v>
      </c>
      <c r="W1642" s="301"/>
      <c r="X1642" s="301">
        <f t="shared" ca="1" si="80"/>
        <v>0</v>
      </c>
      <c r="Y1642" s="301"/>
      <c r="Z1642" s="301"/>
      <c r="AB1642" s="303" t="str">
        <f t="shared" si="81"/>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9"/>
        <v/>
      </c>
      <c r="T1643" s="264" t="str">
        <f ca="1">IF(B1643="","",IF(ISERROR(MATCH($J1643,SorP!$B$1:$B$6230,0)),"",INDIRECT("'SorP'!$A$"&amp;MATCH($J1643,SorP!$B$1:$B$6230,0))))</f>
        <v/>
      </c>
      <c r="U1643" s="299"/>
      <c r="V1643" s="300" t="e">
        <f>IF(C1643="",NA(),MATCH($B1643&amp;$C1643,'Smelter Look-up'!$J:$J,0))</f>
        <v>#N/A</v>
      </c>
      <c r="W1643" s="301"/>
      <c r="X1643" s="301">
        <f t="shared" ca="1" si="80"/>
        <v>0</v>
      </c>
      <c r="Y1643" s="301"/>
      <c r="Z1643" s="301"/>
      <c r="AB1643" s="303" t="str">
        <f t="shared" si="81"/>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9"/>
        <v/>
      </c>
      <c r="T1644" s="264" t="str">
        <f ca="1">IF(B1644="","",IF(ISERROR(MATCH($J1644,SorP!$B$1:$B$6230,0)),"",INDIRECT("'SorP'!$A$"&amp;MATCH($J1644,SorP!$B$1:$B$6230,0))))</f>
        <v/>
      </c>
      <c r="U1644" s="299"/>
      <c r="V1644" s="300" t="e">
        <f>IF(C1644="",NA(),MATCH($B1644&amp;$C1644,'Smelter Look-up'!$J:$J,0))</f>
        <v>#N/A</v>
      </c>
      <c r="W1644" s="301"/>
      <c r="X1644" s="301">
        <f t="shared" ca="1" si="80"/>
        <v>0</v>
      </c>
      <c r="Y1644" s="301"/>
      <c r="Z1644" s="301"/>
      <c r="AB1644" s="303" t="str">
        <f t="shared" si="81"/>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9"/>
        <v/>
      </c>
      <c r="T1645" s="264" t="str">
        <f ca="1">IF(B1645="","",IF(ISERROR(MATCH($J1645,SorP!$B$1:$B$6230,0)),"",INDIRECT("'SorP'!$A$"&amp;MATCH($J1645,SorP!$B$1:$B$6230,0))))</f>
        <v/>
      </c>
      <c r="U1645" s="299"/>
      <c r="V1645" s="300" t="e">
        <f>IF(C1645="",NA(),MATCH($B1645&amp;$C1645,'Smelter Look-up'!$J:$J,0))</f>
        <v>#N/A</v>
      </c>
      <c r="W1645" s="301"/>
      <c r="X1645" s="301">
        <f t="shared" ca="1" si="80"/>
        <v>0</v>
      </c>
      <c r="Y1645" s="301"/>
      <c r="Z1645" s="301"/>
      <c r="AB1645" s="303" t="str">
        <f t="shared" si="81"/>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9"/>
        <v/>
      </c>
      <c r="T1646" s="264" t="str">
        <f ca="1">IF(B1646="","",IF(ISERROR(MATCH($J1646,SorP!$B$1:$B$6230,0)),"",INDIRECT("'SorP'!$A$"&amp;MATCH($J1646,SorP!$B$1:$B$6230,0))))</f>
        <v/>
      </c>
      <c r="U1646" s="299"/>
      <c r="V1646" s="300" t="e">
        <f>IF(C1646="",NA(),MATCH($B1646&amp;$C1646,'Smelter Look-up'!$J:$J,0))</f>
        <v>#N/A</v>
      </c>
      <c r="W1646" s="301"/>
      <c r="X1646" s="301">
        <f t="shared" ca="1" si="80"/>
        <v>0</v>
      </c>
      <c r="Y1646" s="301"/>
      <c r="Z1646" s="301"/>
      <c r="AB1646" s="303" t="str">
        <f t="shared" si="81"/>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9"/>
        <v/>
      </c>
      <c r="T1647" s="264" t="str">
        <f ca="1">IF(B1647="","",IF(ISERROR(MATCH($J1647,SorP!$B$1:$B$6230,0)),"",INDIRECT("'SorP'!$A$"&amp;MATCH($J1647,SorP!$B$1:$B$6230,0))))</f>
        <v/>
      </c>
      <c r="U1647" s="299"/>
      <c r="V1647" s="300" t="e">
        <f>IF(C1647="",NA(),MATCH($B1647&amp;$C1647,'Smelter Look-up'!$J:$J,0))</f>
        <v>#N/A</v>
      </c>
      <c r="W1647" s="301"/>
      <c r="X1647" s="301">
        <f t="shared" ca="1" si="80"/>
        <v>0</v>
      </c>
      <c r="Y1647" s="301"/>
      <c r="Z1647" s="301"/>
      <c r="AB1647" s="303" t="str">
        <f t="shared" si="81"/>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9"/>
        <v/>
      </c>
      <c r="T1648" s="264" t="str">
        <f ca="1">IF(B1648="","",IF(ISERROR(MATCH($J1648,SorP!$B$1:$B$6230,0)),"",INDIRECT("'SorP'!$A$"&amp;MATCH($J1648,SorP!$B$1:$B$6230,0))))</f>
        <v/>
      </c>
      <c r="U1648" s="299"/>
      <c r="V1648" s="300" t="e">
        <f>IF(C1648="",NA(),MATCH($B1648&amp;$C1648,'Smelter Look-up'!$J:$J,0))</f>
        <v>#N/A</v>
      </c>
      <c r="W1648" s="301"/>
      <c r="X1648" s="301">
        <f t="shared" ca="1" si="80"/>
        <v>0</v>
      </c>
      <c r="Y1648" s="301"/>
      <c r="Z1648" s="301"/>
      <c r="AB1648" s="303" t="str">
        <f t="shared" si="81"/>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9"/>
        <v/>
      </c>
      <c r="T1649" s="264" t="str">
        <f ca="1">IF(B1649="","",IF(ISERROR(MATCH($J1649,SorP!$B$1:$B$6230,0)),"",INDIRECT("'SorP'!$A$"&amp;MATCH($J1649,SorP!$B$1:$B$6230,0))))</f>
        <v/>
      </c>
      <c r="U1649" s="299"/>
      <c r="V1649" s="300" t="e">
        <f>IF(C1649="",NA(),MATCH($B1649&amp;$C1649,'Smelter Look-up'!$J:$J,0))</f>
        <v>#N/A</v>
      </c>
      <c r="W1649" s="301"/>
      <c r="X1649" s="301">
        <f t="shared" ca="1" si="80"/>
        <v>0</v>
      </c>
      <c r="Y1649" s="301"/>
      <c r="Z1649" s="301"/>
      <c r="AB1649" s="303" t="str">
        <f t="shared" si="81"/>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9"/>
        <v/>
      </c>
      <c r="T1650" s="264" t="str">
        <f ca="1">IF(B1650="","",IF(ISERROR(MATCH($J1650,SorP!$B$1:$B$6230,0)),"",INDIRECT("'SorP'!$A$"&amp;MATCH($J1650,SorP!$B$1:$B$6230,0))))</f>
        <v/>
      </c>
      <c r="U1650" s="299"/>
      <c r="V1650" s="300" t="e">
        <f>IF(C1650="",NA(),MATCH($B1650&amp;$C1650,'Smelter Look-up'!$J:$J,0))</f>
        <v>#N/A</v>
      </c>
      <c r="W1650" s="301"/>
      <c r="X1650" s="301">
        <f t="shared" ca="1" si="80"/>
        <v>0</v>
      </c>
      <c r="Y1650" s="301"/>
      <c r="Z1650" s="301"/>
      <c r="AB1650" s="303" t="str">
        <f t="shared" si="81"/>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9"/>
        <v/>
      </c>
      <c r="T1651" s="264" t="str">
        <f ca="1">IF(B1651="","",IF(ISERROR(MATCH($J1651,SorP!$B$1:$B$6230,0)),"",INDIRECT("'SorP'!$A$"&amp;MATCH($J1651,SorP!$B$1:$B$6230,0))))</f>
        <v/>
      </c>
      <c r="U1651" s="299"/>
      <c r="V1651" s="300" t="e">
        <f>IF(C1651="",NA(),MATCH($B1651&amp;$C1651,'Smelter Look-up'!$J:$J,0))</f>
        <v>#N/A</v>
      </c>
      <c r="W1651" s="301"/>
      <c r="X1651" s="301">
        <f t="shared" ca="1" si="80"/>
        <v>0</v>
      </c>
      <c r="Y1651" s="301"/>
      <c r="Z1651" s="301"/>
      <c r="AB1651" s="303" t="str">
        <f t="shared" si="81"/>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9"/>
        <v/>
      </c>
      <c r="T1652" s="264" t="str">
        <f ca="1">IF(B1652="","",IF(ISERROR(MATCH($J1652,SorP!$B$1:$B$6230,0)),"",INDIRECT("'SorP'!$A$"&amp;MATCH($J1652,SorP!$B$1:$B$6230,0))))</f>
        <v/>
      </c>
      <c r="U1652" s="299"/>
      <c r="V1652" s="300" t="e">
        <f>IF(C1652="",NA(),MATCH($B1652&amp;$C1652,'Smelter Look-up'!$J:$J,0))</f>
        <v>#N/A</v>
      </c>
      <c r="W1652" s="301"/>
      <c r="X1652" s="301">
        <f t="shared" ca="1" si="80"/>
        <v>0</v>
      </c>
      <c r="Y1652" s="301"/>
      <c r="Z1652" s="301"/>
      <c r="AB1652" s="303" t="str">
        <f t="shared" si="81"/>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9"/>
        <v/>
      </c>
      <c r="T1653" s="264" t="str">
        <f ca="1">IF(B1653="","",IF(ISERROR(MATCH($J1653,SorP!$B$1:$B$6230,0)),"",INDIRECT("'SorP'!$A$"&amp;MATCH($J1653,SorP!$B$1:$B$6230,0))))</f>
        <v/>
      </c>
      <c r="U1653" s="299"/>
      <c r="V1653" s="300" t="e">
        <f>IF(C1653="",NA(),MATCH($B1653&amp;$C1653,'Smelter Look-up'!$J:$J,0))</f>
        <v>#N/A</v>
      </c>
      <c r="W1653" s="301"/>
      <c r="X1653" s="301">
        <f t="shared" ca="1" si="80"/>
        <v>0</v>
      </c>
      <c r="Y1653" s="301"/>
      <c r="Z1653" s="301"/>
      <c r="AB1653" s="303" t="str">
        <f t="shared" si="81"/>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9"/>
        <v/>
      </c>
      <c r="T1654" s="264" t="str">
        <f ca="1">IF(B1654="","",IF(ISERROR(MATCH($J1654,SorP!$B$1:$B$6230,0)),"",INDIRECT("'SorP'!$A$"&amp;MATCH($J1654,SorP!$B$1:$B$6230,0))))</f>
        <v/>
      </c>
      <c r="U1654" s="299"/>
      <c r="V1654" s="300" t="e">
        <f>IF(C1654="",NA(),MATCH($B1654&amp;$C1654,'Smelter Look-up'!$J:$J,0))</f>
        <v>#N/A</v>
      </c>
      <c r="W1654" s="301"/>
      <c r="X1654" s="301">
        <f t="shared" ca="1" si="80"/>
        <v>0</v>
      </c>
      <c r="Y1654" s="301"/>
      <c r="Z1654" s="301"/>
      <c r="AB1654" s="303" t="str">
        <f t="shared" si="81"/>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9"/>
        <v/>
      </c>
      <c r="T1655" s="264" t="str">
        <f ca="1">IF(B1655="","",IF(ISERROR(MATCH($J1655,SorP!$B$1:$B$6230,0)),"",INDIRECT("'SorP'!$A$"&amp;MATCH($J1655,SorP!$B$1:$B$6230,0))))</f>
        <v/>
      </c>
      <c r="U1655" s="299"/>
      <c r="V1655" s="300" t="e">
        <f>IF(C1655="",NA(),MATCH($B1655&amp;$C1655,'Smelter Look-up'!$J:$J,0))</f>
        <v>#N/A</v>
      </c>
      <c r="W1655" s="301"/>
      <c r="X1655" s="301">
        <f t="shared" ca="1" si="80"/>
        <v>0</v>
      </c>
      <c r="Y1655" s="301"/>
      <c r="Z1655" s="301"/>
      <c r="AB1655" s="303" t="str">
        <f t="shared" si="81"/>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9"/>
        <v/>
      </c>
      <c r="T1656" s="264" t="str">
        <f ca="1">IF(B1656="","",IF(ISERROR(MATCH($J1656,SorP!$B$1:$B$6230,0)),"",INDIRECT("'SorP'!$A$"&amp;MATCH($J1656,SorP!$B$1:$B$6230,0))))</f>
        <v/>
      </c>
      <c r="U1656" s="299"/>
      <c r="V1656" s="300" t="e">
        <f>IF(C1656="",NA(),MATCH($B1656&amp;$C1656,'Smelter Look-up'!$J:$J,0))</f>
        <v>#N/A</v>
      </c>
      <c r="W1656" s="301"/>
      <c r="X1656" s="301">
        <f t="shared" ca="1" si="80"/>
        <v>0</v>
      </c>
      <c r="Y1656" s="301"/>
      <c r="Z1656" s="301"/>
      <c r="AB1656" s="303" t="str">
        <f t="shared" si="81"/>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9"/>
        <v/>
      </c>
      <c r="T1657" s="264" t="str">
        <f ca="1">IF(B1657="","",IF(ISERROR(MATCH($J1657,SorP!$B$1:$B$6230,0)),"",INDIRECT("'SorP'!$A$"&amp;MATCH($J1657,SorP!$B$1:$B$6230,0))))</f>
        <v/>
      </c>
      <c r="U1657" s="299"/>
      <c r="V1657" s="300" t="e">
        <f>IF(C1657="",NA(),MATCH($B1657&amp;$C1657,'Smelter Look-up'!$J:$J,0))</f>
        <v>#N/A</v>
      </c>
      <c r="W1657" s="301"/>
      <c r="X1657" s="301">
        <f t="shared" ca="1" si="80"/>
        <v>0</v>
      </c>
      <c r="Y1657" s="301"/>
      <c r="Z1657" s="301"/>
      <c r="AB1657" s="303" t="str">
        <f t="shared" si="81"/>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9"/>
        <v/>
      </c>
      <c r="T1658" s="264" t="str">
        <f ca="1">IF(B1658="","",IF(ISERROR(MATCH($J1658,SorP!$B$1:$B$6230,0)),"",INDIRECT("'SorP'!$A$"&amp;MATCH($J1658,SorP!$B$1:$B$6230,0))))</f>
        <v/>
      </c>
      <c r="U1658" s="299"/>
      <c r="V1658" s="300" t="e">
        <f>IF(C1658="",NA(),MATCH($B1658&amp;$C1658,'Smelter Look-up'!$J:$J,0))</f>
        <v>#N/A</v>
      </c>
      <c r="W1658" s="301"/>
      <c r="X1658" s="301">
        <f t="shared" ca="1" si="80"/>
        <v>0</v>
      </c>
      <c r="Y1658" s="301"/>
      <c r="Z1658" s="301"/>
      <c r="AB1658" s="303" t="str">
        <f t="shared" si="81"/>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9"/>
        <v/>
      </c>
      <c r="T1659" s="264" t="str">
        <f ca="1">IF(B1659="","",IF(ISERROR(MATCH($J1659,SorP!$B$1:$B$6230,0)),"",INDIRECT("'SorP'!$A$"&amp;MATCH($J1659,SorP!$B$1:$B$6230,0))))</f>
        <v/>
      </c>
      <c r="U1659" s="299"/>
      <c r="V1659" s="300" t="e">
        <f>IF(C1659="",NA(),MATCH($B1659&amp;$C1659,'Smelter Look-up'!$J:$J,0))</f>
        <v>#N/A</v>
      </c>
      <c r="W1659" s="301"/>
      <c r="X1659" s="301">
        <f t="shared" ca="1" si="80"/>
        <v>0</v>
      </c>
      <c r="Y1659" s="301"/>
      <c r="Z1659" s="301"/>
      <c r="AB1659" s="303" t="str">
        <f t="shared" si="81"/>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9"/>
        <v/>
      </c>
      <c r="T1660" s="264" t="str">
        <f ca="1">IF(B1660="","",IF(ISERROR(MATCH($J1660,SorP!$B$1:$B$6230,0)),"",INDIRECT("'SorP'!$A$"&amp;MATCH($J1660,SorP!$B$1:$B$6230,0))))</f>
        <v/>
      </c>
      <c r="U1660" s="299"/>
      <c r="V1660" s="300" t="e">
        <f>IF(C1660="",NA(),MATCH($B1660&amp;$C1660,'Smelter Look-up'!$J:$J,0))</f>
        <v>#N/A</v>
      </c>
      <c r="W1660" s="301"/>
      <c r="X1660" s="301">
        <f t="shared" ca="1" si="80"/>
        <v>0</v>
      </c>
      <c r="Y1660" s="301"/>
      <c r="Z1660" s="301"/>
      <c r="AB1660" s="303" t="str">
        <f t="shared" si="81"/>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9"/>
        <v/>
      </c>
      <c r="T1661" s="264" t="str">
        <f ca="1">IF(B1661="","",IF(ISERROR(MATCH($J1661,SorP!$B$1:$B$6230,0)),"",INDIRECT("'SorP'!$A$"&amp;MATCH($J1661,SorP!$B$1:$B$6230,0))))</f>
        <v/>
      </c>
      <c r="U1661" s="299"/>
      <c r="V1661" s="300" t="e">
        <f>IF(C1661="",NA(),MATCH($B1661&amp;$C1661,'Smelter Look-up'!$J:$J,0))</f>
        <v>#N/A</v>
      </c>
      <c r="W1661" s="301"/>
      <c r="X1661" s="301">
        <f t="shared" ca="1" si="80"/>
        <v>0</v>
      </c>
      <c r="Y1661" s="301"/>
      <c r="Z1661" s="301"/>
      <c r="AB1661" s="303" t="str">
        <f t="shared" si="81"/>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9"/>
        <v/>
      </c>
      <c r="T1662" s="264" t="str">
        <f ca="1">IF(B1662="","",IF(ISERROR(MATCH($J1662,SorP!$B$1:$B$6230,0)),"",INDIRECT("'SorP'!$A$"&amp;MATCH($J1662,SorP!$B$1:$B$6230,0))))</f>
        <v/>
      </c>
      <c r="U1662" s="299"/>
      <c r="V1662" s="300" t="e">
        <f>IF(C1662="",NA(),MATCH($B1662&amp;$C1662,'Smelter Look-up'!$J:$J,0))</f>
        <v>#N/A</v>
      </c>
      <c r="W1662" s="301"/>
      <c r="X1662" s="301">
        <f t="shared" ca="1" si="80"/>
        <v>0</v>
      </c>
      <c r="Y1662" s="301"/>
      <c r="Z1662" s="301"/>
      <c r="AB1662" s="303" t="str">
        <f t="shared" si="81"/>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9"/>
        <v/>
      </c>
      <c r="T1663" s="264" t="str">
        <f ca="1">IF(B1663="","",IF(ISERROR(MATCH($J1663,SorP!$B$1:$B$6230,0)),"",INDIRECT("'SorP'!$A$"&amp;MATCH($J1663,SorP!$B$1:$B$6230,0))))</f>
        <v/>
      </c>
      <c r="U1663" s="299"/>
      <c r="V1663" s="300" t="e">
        <f>IF(C1663="",NA(),MATCH($B1663&amp;$C1663,'Smelter Look-up'!$J:$J,0))</f>
        <v>#N/A</v>
      </c>
      <c r="W1663" s="301"/>
      <c r="X1663" s="301">
        <f t="shared" ca="1" si="80"/>
        <v>0</v>
      </c>
      <c r="Y1663" s="301"/>
      <c r="Z1663" s="301"/>
      <c r="AB1663" s="303" t="str">
        <f t="shared" si="81"/>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9"/>
        <v/>
      </c>
      <c r="T1664" s="264" t="str">
        <f ca="1">IF(B1664="","",IF(ISERROR(MATCH($J1664,SorP!$B$1:$B$6230,0)),"",INDIRECT("'SorP'!$A$"&amp;MATCH($J1664,SorP!$B$1:$B$6230,0))))</f>
        <v/>
      </c>
      <c r="U1664" s="299"/>
      <c r="V1664" s="300" t="e">
        <f>IF(C1664="",NA(),MATCH($B1664&amp;$C1664,'Smelter Look-up'!$J:$J,0))</f>
        <v>#N/A</v>
      </c>
      <c r="W1664" s="301"/>
      <c r="X1664" s="301">
        <f t="shared" ca="1" si="80"/>
        <v>0</v>
      </c>
      <c r="Y1664" s="301"/>
      <c r="Z1664" s="301"/>
      <c r="AB1664" s="303" t="str">
        <f t="shared" si="81"/>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9"/>
        <v/>
      </c>
      <c r="T1665" s="264" t="str">
        <f ca="1">IF(B1665="","",IF(ISERROR(MATCH($J1665,SorP!$B$1:$B$6230,0)),"",INDIRECT("'SorP'!$A$"&amp;MATCH($J1665,SorP!$B$1:$B$6230,0))))</f>
        <v/>
      </c>
      <c r="U1665" s="299"/>
      <c r="V1665" s="300" t="e">
        <f>IF(C1665="",NA(),MATCH($B1665&amp;$C1665,'Smelter Look-up'!$J:$J,0))</f>
        <v>#N/A</v>
      </c>
      <c r="W1665" s="301"/>
      <c r="X1665" s="301">
        <f t="shared" ca="1" si="80"/>
        <v>0</v>
      </c>
      <c r="Y1665" s="301"/>
      <c r="Z1665" s="301"/>
      <c r="AB1665" s="303" t="str">
        <f t="shared" si="81"/>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9"/>
        <v/>
      </c>
      <c r="T1666" s="264" t="str">
        <f ca="1">IF(B1666="","",IF(ISERROR(MATCH($J1666,SorP!$B$1:$B$6230,0)),"",INDIRECT("'SorP'!$A$"&amp;MATCH($J1666,SorP!$B$1:$B$6230,0))))</f>
        <v/>
      </c>
      <c r="U1666" s="299"/>
      <c r="V1666" s="300" t="e">
        <f>IF(C1666="",NA(),MATCH($B1666&amp;$C1666,'Smelter Look-up'!$J:$J,0))</f>
        <v>#N/A</v>
      </c>
      <c r="W1666" s="301"/>
      <c r="X1666" s="301">
        <f t="shared" ca="1" si="80"/>
        <v>0</v>
      </c>
      <c r="Y1666" s="301"/>
      <c r="Z1666" s="301"/>
      <c r="AB1666" s="303" t="str">
        <f t="shared" si="81"/>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9"/>
        <v/>
      </c>
      <c r="T1667" s="264" t="str">
        <f ca="1">IF(B1667="","",IF(ISERROR(MATCH($J1667,SorP!$B$1:$B$6230,0)),"",INDIRECT("'SorP'!$A$"&amp;MATCH($J1667,SorP!$B$1:$B$6230,0))))</f>
        <v/>
      </c>
      <c r="U1667" s="299"/>
      <c r="V1667" s="300" t="e">
        <f>IF(C1667="",NA(),MATCH($B1667&amp;$C1667,'Smelter Look-up'!$J:$J,0))</f>
        <v>#N/A</v>
      </c>
      <c r="W1667" s="301"/>
      <c r="X1667" s="301">
        <f t="shared" ca="1" si="80"/>
        <v>0</v>
      </c>
      <c r="Y1667" s="301"/>
      <c r="Z1667" s="301"/>
      <c r="AB1667" s="303" t="str">
        <f t="shared" si="81"/>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9"/>
        <v/>
      </c>
      <c r="T1668" s="264" t="str">
        <f ca="1">IF(B1668="","",IF(ISERROR(MATCH($J1668,SorP!$B$1:$B$6230,0)),"",INDIRECT("'SorP'!$A$"&amp;MATCH($J1668,SorP!$B$1:$B$6230,0))))</f>
        <v/>
      </c>
      <c r="U1668" s="299"/>
      <c r="V1668" s="300" t="e">
        <f>IF(C1668="",NA(),MATCH($B1668&amp;$C1668,'Smelter Look-up'!$J:$J,0))</f>
        <v>#N/A</v>
      </c>
      <c r="W1668" s="301"/>
      <c r="X1668" s="301">
        <f t="shared" ca="1" si="80"/>
        <v>0</v>
      </c>
      <c r="Y1668" s="301"/>
      <c r="Z1668" s="301"/>
      <c r="AB1668" s="303" t="str">
        <f t="shared" si="81"/>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9"/>
        <v/>
      </c>
      <c r="T1669" s="264" t="str">
        <f ca="1">IF(B1669="","",IF(ISERROR(MATCH($J1669,SorP!$B$1:$B$6230,0)),"",INDIRECT("'SorP'!$A$"&amp;MATCH($J1669,SorP!$B$1:$B$6230,0))))</f>
        <v/>
      </c>
      <c r="U1669" s="299"/>
      <c r="V1669" s="300" t="e">
        <f>IF(C1669="",NA(),MATCH($B1669&amp;$C1669,'Smelter Look-up'!$J:$J,0))</f>
        <v>#N/A</v>
      </c>
      <c r="W1669" s="301"/>
      <c r="X1669" s="301">
        <f t="shared" ca="1" si="80"/>
        <v>0</v>
      </c>
      <c r="Y1669" s="301"/>
      <c r="Z1669" s="301"/>
      <c r="AB1669" s="303" t="str">
        <f t="shared" si="81"/>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ca="1" si="79"/>
        <v/>
      </c>
      <c r="T1670" s="264" t="str">
        <f ca="1">IF(B1670="","",IF(ISERROR(MATCH($J1670,SorP!$B$1:$B$6230,0)),"",INDIRECT("'SorP'!$A$"&amp;MATCH($J1670,SorP!$B$1:$B$6230,0))))</f>
        <v/>
      </c>
      <c r="U1670" s="299"/>
      <c r="V1670" s="300" t="e">
        <f>IF(C1670="",NA(),MATCH($B1670&amp;$C1670,'Smelter Look-up'!$J:$J,0))</f>
        <v>#N/A</v>
      </c>
      <c r="W1670" s="301"/>
      <c r="X1670" s="301">
        <f t="shared" ca="1" si="80"/>
        <v>0</v>
      </c>
      <c r="Y1670" s="301"/>
      <c r="Z1670" s="301"/>
      <c r="AB1670" s="303" t="str">
        <f t="shared" si="81"/>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ref="S1705:S1768" ca="1" si="82">IF(B1705="","",IF(ISERROR(MATCH($E1705,CL,0)),"Unknown",INDIRECT("'C'!$A$"&amp;MATCH($E1705,CL,0)+1)))</f>
        <v/>
      </c>
      <c r="T1705" s="264" t="str">
        <f ca="1">IF(B1705="","",IF(ISERROR(MATCH($J1705,SorP!$B$1:$B$6230,0)),"",INDIRECT("'SorP'!$A$"&amp;MATCH($J1705,SorP!$B$1:$B$6230,0))))</f>
        <v/>
      </c>
      <c r="U1705" s="299"/>
      <c r="V1705" s="300" t="e">
        <f>IF(C1705="",NA(),MATCH($B1705&amp;$C1705,'Smelter Look-up'!$J:$J,0))</f>
        <v>#N/A</v>
      </c>
      <c r="W1705" s="301"/>
      <c r="X1705" s="301">
        <f t="shared" ref="X1705:X1768" ca="1" si="83">IF(AND(C1705="Smelter not listed",OR(LEN(D1705)=0,LEN(E1705)=0)),1,0)</f>
        <v>0</v>
      </c>
      <c r="Y1705" s="301"/>
      <c r="Z1705" s="301"/>
      <c r="AB1705" s="303" t="str">
        <f t="shared" ref="AB1705:AB1768" si="84">B1705&amp;C1705</f>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82"/>
        <v/>
      </c>
      <c r="T1706" s="264" t="str">
        <f ca="1">IF(B1706="","",IF(ISERROR(MATCH($J1706,SorP!$B$1:$B$6230,0)),"",INDIRECT("'SorP'!$A$"&amp;MATCH($J1706,SorP!$B$1:$B$6230,0))))</f>
        <v/>
      </c>
      <c r="U1706" s="299"/>
      <c r="V1706" s="300" t="e">
        <f>IF(C1706="",NA(),MATCH($B1706&amp;$C1706,'Smelter Look-up'!$J:$J,0))</f>
        <v>#N/A</v>
      </c>
      <c r="W1706" s="301"/>
      <c r="X1706" s="301">
        <f t="shared" ca="1" si="83"/>
        <v>0</v>
      </c>
      <c r="Y1706" s="301"/>
      <c r="Z1706" s="301"/>
      <c r="AB1706" s="303" t="str">
        <f t="shared" si="84"/>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82"/>
        <v/>
      </c>
      <c r="T1707" s="264" t="str">
        <f ca="1">IF(B1707="","",IF(ISERROR(MATCH($J1707,SorP!$B$1:$B$6230,0)),"",INDIRECT("'SorP'!$A$"&amp;MATCH($J1707,SorP!$B$1:$B$6230,0))))</f>
        <v/>
      </c>
      <c r="U1707" s="299"/>
      <c r="V1707" s="300" t="e">
        <f>IF(C1707="",NA(),MATCH($B1707&amp;$C1707,'Smelter Look-up'!$J:$J,0))</f>
        <v>#N/A</v>
      </c>
      <c r="W1707" s="301"/>
      <c r="X1707" s="301">
        <f t="shared" ca="1" si="83"/>
        <v>0</v>
      </c>
      <c r="Y1707" s="301"/>
      <c r="Z1707" s="301"/>
      <c r="AB1707" s="303" t="str">
        <f t="shared" si="84"/>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82"/>
        <v/>
      </c>
      <c r="T1708" s="264" t="str">
        <f ca="1">IF(B1708="","",IF(ISERROR(MATCH($J1708,SorP!$B$1:$B$6230,0)),"",INDIRECT("'SorP'!$A$"&amp;MATCH($J1708,SorP!$B$1:$B$6230,0))))</f>
        <v/>
      </c>
      <c r="U1708" s="299"/>
      <c r="V1708" s="300" t="e">
        <f>IF(C1708="",NA(),MATCH($B1708&amp;$C1708,'Smelter Look-up'!$J:$J,0))</f>
        <v>#N/A</v>
      </c>
      <c r="W1708" s="301"/>
      <c r="X1708" s="301">
        <f t="shared" ca="1" si="83"/>
        <v>0</v>
      </c>
      <c r="Y1708" s="301"/>
      <c r="Z1708" s="301"/>
      <c r="AB1708" s="303" t="str">
        <f t="shared" si="84"/>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82"/>
        <v/>
      </c>
      <c r="T1709" s="264" t="str">
        <f ca="1">IF(B1709="","",IF(ISERROR(MATCH($J1709,SorP!$B$1:$B$6230,0)),"",INDIRECT("'SorP'!$A$"&amp;MATCH($J1709,SorP!$B$1:$B$6230,0))))</f>
        <v/>
      </c>
      <c r="U1709" s="299"/>
      <c r="V1709" s="300" t="e">
        <f>IF(C1709="",NA(),MATCH($B1709&amp;$C1709,'Smelter Look-up'!$J:$J,0))</f>
        <v>#N/A</v>
      </c>
      <c r="W1709" s="301"/>
      <c r="X1709" s="301">
        <f t="shared" ca="1" si="83"/>
        <v>0</v>
      </c>
      <c r="Y1709" s="301"/>
      <c r="Z1709" s="301"/>
      <c r="AB1709" s="303" t="str">
        <f t="shared" si="84"/>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82"/>
        <v/>
      </c>
      <c r="T1710" s="264" t="str">
        <f ca="1">IF(B1710="","",IF(ISERROR(MATCH($J1710,SorP!$B$1:$B$6230,0)),"",INDIRECT("'SorP'!$A$"&amp;MATCH($J1710,SorP!$B$1:$B$6230,0))))</f>
        <v/>
      </c>
      <c r="U1710" s="299"/>
      <c r="V1710" s="300" t="e">
        <f>IF(C1710="",NA(),MATCH($B1710&amp;$C1710,'Smelter Look-up'!$J:$J,0))</f>
        <v>#N/A</v>
      </c>
      <c r="W1710" s="301"/>
      <c r="X1710" s="301">
        <f t="shared" ca="1" si="83"/>
        <v>0</v>
      </c>
      <c r="Y1710" s="301"/>
      <c r="Z1710" s="301"/>
      <c r="AB1710" s="303" t="str">
        <f t="shared" si="84"/>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82"/>
        <v/>
      </c>
      <c r="T1711" s="264" t="str">
        <f ca="1">IF(B1711="","",IF(ISERROR(MATCH($J1711,SorP!$B$1:$B$6230,0)),"",INDIRECT("'SorP'!$A$"&amp;MATCH($J1711,SorP!$B$1:$B$6230,0))))</f>
        <v/>
      </c>
      <c r="U1711" s="299"/>
      <c r="V1711" s="300" t="e">
        <f>IF(C1711="",NA(),MATCH($B1711&amp;$C1711,'Smelter Look-up'!$J:$J,0))</f>
        <v>#N/A</v>
      </c>
      <c r="W1711" s="301"/>
      <c r="X1711" s="301">
        <f t="shared" ca="1" si="83"/>
        <v>0</v>
      </c>
      <c r="Y1711" s="301"/>
      <c r="Z1711" s="301"/>
      <c r="AB1711" s="303" t="str">
        <f t="shared" si="84"/>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82"/>
        <v/>
      </c>
      <c r="T1712" s="264" t="str">
        <f ca="1">IF(B1712="","",IF(ISERROR(MATCH($J1712,SorP!$B$1:$B$6230,0)),"",INDIRECT("'SorP'!$A$"&amp;MATCH($J1712,SorP!$B$1:$B$6230,0))))</f>
        <v/>
      </c>
      <c r="U1712" s="299"/>
      <c r="V1712" s="300" t="e">
        <f>IF(C1712="",NA(),MATCH($B1712&amp;$C1712,'Smelter Look-up'!$J:$J,0))</f>
        <v>#N/A</v>
      </c>
      <c r="W1712" s="301"/>
      <c r="X1712" s="301">
        <f t="shared" ca="1" si="83"/>
        <v>0</v>
      </c>
      <c r="Y1712" s="301"/>
      <c r="Z1712" s="301"/>
      <c r="AB1712" s="303" t="str">
        <f t="shared" si="84"/>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82"/>
        <v/>
      </c>
      <c r="T1713" s="264" t="str">
        <f ca="1">IF(B1713="","",IF(ISERROR(MATCH($J1713,SorP!$B$1:$B$6230,0)),"",INDIRECT("'SorP'!$A$"&amp;MATCH($J1713,SorP!$B$1:$B$6230,0))))</f>
        <v/>
      </c>
      <c r="U1713" s="299"/>
      <c r="V1713" s="300" t="e">
        <f>IF(C1713="",NA(),MATCH($B1713&amp;$C1713,'Smelter Look-up'!$J:$J,0))</f>
        <v>#N/A</v>
      </c>
      <c r="W1713" s="301"/>
      <c r="X1713" s="301">
        <f t="shared" ca="1" si="83"/>
        <v>0</v>
      </c>
      <c r="Y1713" s="301"/>
      <c r="Z1713" s="301"/>
      <c r="AB1713" s="303" t="str">
        <f t="shared" si="84"/>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82"/>
        <v/>
      </c>
      <c r="T1714" s="264" t="str">
        <f ca="1">IF(B1714="","",IF(ISERROR(MATCH($J1714,SorP!$B$1:$B$6230,0)),"",INDIRECT("'SorP'!$A$"&amp;MATCH($J1714,SorP!$B$1:$B$6230,0))))</f>
        <v/>
      </c>
      <c r="U1714" s="299"/>
      <c r="V1714" s="300" t="e">
        <f>IF(C1714="",NA(),MATCH($B1714&amp;$C1714,'Smelter Look-up'!$J:$J,0))</f>
        <v>#N/A</v>
      </c>
      <c r="W1714" s="301"/>
      <c r="X1714" s="301">
        <f t="shared" ca="1" si="83"/>
        <v>0</v>
      </c>
      <c r="Y1714" s="301"/>
      <c r="Z1714" s="301"/>
      <c r="AB1714" s="303" t="str">
        <f t="shared" si="84"/>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82"/>
        <v/>
      </c>
      <c r="T1715" s="264" t="str">
        <f ca="1">IF(B1715="","",IF(ISERROR(MATCH($J1715,SorP!$B$1:$B$6230,0)),"",INDIRECT("'SorP'!$A$"&amp;MATCH($J1715,SorP!$B$1:$B$6230,0))))</f>
        <v/>
      </c>
      <c r="U1715" s="299"/>
      <c r="V1715" s="300" t="e">
        <f>IF(C1715="",NA(),MATCH($B1715&amp;$C1715,'Smelter Look-up'!$J:$J,0))</f>
        <v>#N/A</v>
      </c>
      <c r="W1715" s="301"/>
      <c r="X1715" s="301">
        <f t="shared" ca="1" si="83"/>
        <v>0</v>
      </c>
      <c r="Y1715" s="301"/>
      <c r="Z1715" s="301"/>
      <c r="AB1715" s="303" t="str">
        <f t="shared" si="84"/>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82"/>
        <v/>
      </c>
      <c r="T1716" s="264" t="str">
        <f ca="1">IF(B1716="","",IF(ISERROR(MATCH($J1716,SorP!$B$1:$B$6230,0)),"",INDIRECT("'SorP'!$A$"&amp;MATCH($J1716,SorP!$B$1:$B$6230,0))))</f>
        <v/>
      </c>
      <c r="U1716" s="299"/>
      <c r="V1716" s="300" t="e">
        <f>IF(C1716="",NA(),MATCH($B1716&amp;$C1716,'Smelter Look-up'!$J:$J,0))</f>
        <v>#N/A</v>
      </c>
      <c r="W1716" s="301"/>
      <c r="X1716" s="301">
        <f t="shared" ca="1" si="83"/>
        <v>0</v>
      </c>
      <c r="Y1716" s="301"/>
      <c r="Z1716" s="301"/>
      <c r="AB1716" s="303" t="str">
        <f t="shared" si="84"/>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82"/>
        <v/>
      </c>
      <c r="T1717" s="264" t="str">
        <f ca="1">IF(B1717="","",IF(ISERROR(MATCH($J1717,SorP!$B$1:$B$6230,0)),"",INDIRECT("'SorP'!$A$"&amp;MATCH($J1717,SorP!$B$1:$B$6230,0))))</f>
        <v/>
      </c>
      <c r="U1717" s="299"/>
      <c r="V1717" s="300" t="e">
        <f>IF(C1717="",NA(),MATCH($B1717&amp;$C1717,'Smelter Look-up'!$J:$J,0))</f>
        <v>#N/A</v>
      </c>
      <c r="W1717" s="301"/>
      <c r="X1717" s="301">
        <f t="shared" ca="1" si="83"/>
        <v>0</v>
      </c>
      <c r="Y1717" s="301"/>
      <c r="Z1717" s="301"/>
      <c r="AB1717" s="303" t="str">
        <f t="shared" si="84"/>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82"/>
        <v/>
      </c>
      <c r="T1718" s="264" t="str">
        <f ca="1">IF(B1718="","",IF(ISERROR(MATCH($J1718,SorP!$B$1:$B$6230,0)),"",INDIRECT("'SorP'!$A$"&amp;MATCH($J1718,SorP!$B$1:$B$6230,0))))</f>
        <v/>
      </c>
      <c r="U1718" s="299"/>
      <c r="V1718" s="300" t="e">
        <f>IF(C1718="",NA(),MATCH($B1718&amp;$C1718,'Smelter Look-up'!$J:$J,0))</f>
        <v>#N/A</v>
      </c>
      <c r="W1718" s="301"/>
      <c r="X1718" s="301">
        <f t="shared" ca="1" si="83"/>
        <v>0</v>
      </c>
      <c r="Y1718" s="301"/>
      <c r="Z1718" s="301"/>
      <c r="AB1718" s="303" t="str">
        <f t="shared" si="84"/>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82"/>
        <v/>
      </c>
      <c r="T1719" s="264" t="str">
        <f ca="1">IF(B1719="","",IF(ISERROR(MATCH($J1719,SorP!$B$1:$B$6230,0)),"",INDIRECT("'SorP'!$A$"&amp;MATCH($J1719,SorP!$B$1:$B$6230,0))))</f>
        <v/>
      </c>
      <c r="U1719" s="299"/>
      <c r="V1719" s="300" t="e">
        <f>IF(C1719="",NA(),MATCH($B1719&amp;$C1719,'Smelter Look-up'!$J:$J,0))</f>
        <v>#N/A</v>
      </c>
      <c r="W1719" s="301"/>
      <c r="X1719" s="301">
        <f t="shared" ca="1" si="83"/>
        <v>0</v>
      </c>
      <c r="Y1719" s="301"/>
      <c r="Z1719" s="301"/>
      <c r="AB1719" s="303" t="str">
        <f t="shared" si="84"/>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82"/>
        <v/>
      </c>
      <c r="T1720" s="264" t="str">
        <f ca="1">IF(B1720="","",IF(ISERROR(MATCH($J1720,SorP!$B$1:$B$6230,0)),"",INDIRECT("'SorP'!$A$"&amp;MATCH($J1720,SorP!$B$1:$B$6230,0))))</f>
        <v/>
      </c>
      <c r="U1720" s="299"/>
      <c r="V1720" s="300" t="e">
        <f>IF(C1720="",NA(),MATCH($B1720&amp;$C1720,'Smelter Look-up'!$J:$J,0))</f>
        <v>#N/A</v>
      </c>
      <c r="W1720" s="301"/>
      <c r="X1720" s="301">
        <f t="shared" ca="1" si="83"/>
        <v>0</v>
      </c>
      <c r="Y1720" s="301"/>
      <c r="Z1720" s="301"/>
      <c r="AB1720" s="303" t="str">
        <f t="shared" si="84"/>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82"/>
        <v/>
      </c>
      <c r="T1721" s="264" t="str">
        <f ca="1">IF(B1721="","",IF(ISERROR(MATCH($J1721,SorP!$B$1:$B$6230,0)),"",INDIRECT("'SorP'!$A$"&amp;MATCH($J1721,SorP!$B$1:$B$6230,0))))</f>
        <v/>
      </c>
      <c r="U1721" s="299"/>
      <c r="V1721" s="300" t="e">
        <f>IF(C1721="",NA(),MATCH($B1721&amp;$C1721,'Smelter Look-up'!$J:$J,0))</f>
        <v>#N/A</v>
      </c>
      <c r="W1721" s="301"/>
      <c r="X1721" s="301">
        <f t="shared" ca="1" si="83"/>
        <v>0</v>
      </c>
      <c r="Y1721" s="301"/>
      <c r="Z1721" s="301"/>
      <c r="AB1721" s="303" t="str">
        <f t="shared" si="84"/>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82"/>
        <v/>
      </c>
      <c r="T1722" s="264" t="str">
        <f ca="1">IF(B1722="","",IF(ISERROR(MATCH($J1722,SorP!$B$1:$B$6230,0)),"",INDIRECT("'SorP'!$A$"&amp;MATCH($J1722,SorP!$B$1:$B$6230,0))))</f>
        <v/>
      </c>
      <c r="U1722" s="299"/>
      <c r="V1722" s="300" t="e">
        <f>IF(C1722="",NA(),MATCH($B1722&amp;$C1722,'Smelter Look-up'!$J:$J,0))</f>
        <v>#N/A</v>
      </c>
      <c r="W1722" s="301"/>
      <c r="X1722" s="301">
        <f t="shared" ca="1" si="83"/>
        <v>0</v>
      </c>
      <c r="Y1722" s="301"/>
      <c r="Z1722" s="301"/>
      <c r="AB1722" s="303" t="str">
        <f t="shared" si="84"/>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82"/>
        <v/>
      </c>
      <c r="T1723" s="264" t="str">
        <f ca="1">IF(B1723="","",IF(ISERROR(MATCH($J1723,SorP!$B$1:$B$6230,0)),"",INDIRECT("'SorP'!$A$"&amp;MATCH($J1723,SorP!$B$1:$B$6230,0))))</f>
        <v/>
      </c>
      <c r="U1723" s="299"/>
      <c r="V1723" s="300" t="e">
        <f>IF(C1723="",NA(),MATCH($B1723&amp;$C1723,'Smelter Look-up'!$J:$J,0))</f>
        <v>#N/A</v>
      </c>
      <c r="W1723" s="301"/>
      <c r="X1723" s="301">
        <f t="shared" ca="1" si="83"/>
        <v>0</v>
      </c>
      <c r="Y1723" s="301"/>
      <c r="Z1723" s="301"/>
      <c r="AB1723" s="303" t="str">
        <f t="shared" si="84"/>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82"/>
        <v/>
      </c>
      <c r="T1724" s="264" t="str">
        <f ca="1">IF(B1724="","",IF(ISERROR(MATCH($J1724,SorP!$B$1:$B$6230,0)),"",INDIRECT("'SorP'!$A$"&amp;MATCH($J1724,SorP!$B$1:$B$6230,0))))</f>
        <v/>
      </c>
      <c r="U1724" s="299"/>
      <c r="V1724" s="300" t="e">
        <f>IF(C1724="",NA(),MATCH($B1724&amp;$C1724,'Smelter Look-up'!$J:$J,0))</f>
        <v>#N/A</v>
      </c>
      <c r="W1724" s="301"/>
      <c r="X1724" s="301">
        <f t="shared" ca="1" si="83"/>
        <v>0</v>
      </c>
      <c r="Y1724" s="301"/>
      <c r="Z1724" s="301"/>
      <c r="AB1724" s="303" t="str">
        <f t="shared" si="84"/>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82"/>
        <v/>
      </c>
      <c r="T1725" s="264" t="str">
        <f ca="1">IF(B1725="","",IF(ISERROR(MATCH($J1725,SorP!$B$1:$B$6230,0)),"",INDIRECT("'SorP'!$A$"&amp;MATCH($J1725,SorP!$B$1:$B$6230,0))))</f>
        <v/>
      </c>
      <c r="U1725" s="299"/>
      <c r="V1725" s="300" t="e">
        <f>IF(C1725="",NA(),MATCH($B1725&amp;$C1725,'Smelter Look-up'!$J:$J,0))</f>
        <v>#N/A</v>
      </c>
      <c r="W1725" s="301"/>
      <c r="X1725" s="301">
        <f t="shared" ca="1" si="83"/>
        <v>0</v>
      </c>
      <c r="Y1725" s="301"/>
      <c r="Z1725" s="301"/>
      <c r="AB1725" s="303" t="str">
        <f t="shared" si="84"/>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82"/>
        <v/>
      </c>
      <c r="T1726" s="264" t="str">
        <f ca="1">IF(B1726="","",IF(ISERROR(MATCH($J1726,SorP!$B$1:$B$6230,0)),"",INDIRECT("'SorP'!$A$"&amp;MATCH($J1726,SorP!$B$1:$B$6230,0))))</f>
        <v/>
      </c>
      <c r="U1726" s="299"/>
      <c r="V1726" s="300" t="e">
        <f>IF(C1726="",NA(),MATCH($B1726&amp;$C1726,'Smelter Look-up'!$J:$J,0))</f>
        <v>#N/A</v>
      </c>
      <c r="W1726" s="301"/>
      <c r="X1726" s="301">
        <f t="shared" ca="1" si="83"/>
        <v>0</v>
      </c>
      <c r="Y1726" s="301"/>
      <c r="Z1726" s="301"/>
      <c r="AB1726" s="303" t="str">
        <f t="shared" si="84"/>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82"/>
        <v/>
      </c>
      <c r="T1727" s="264" t="str">
        <f ca="1">IF(B1727="","",IF(ISERROR(MATCH($J1727,SorP!$B$1:$B$6230,0)),"",INDIRECT("'SorP'!$A$"&amp;MATCH($J1727,SorP!$B$1:$B$6230,0))))</f>
        <v/>
      </c>
      <c r="U1727" s="299"/>
      <c r="V1727" s="300" t="e">
        <f>IF(C1727="",NA(),MATCH($B1727&amp;$C1727,'Smelter Look-up'!$J:$J,0))</f>
        <v>#N/A</v>
      </c>
      <c r="W1727" s="301"/>
      <c r="X1727" s="301">
        <f t="shared" ca="1" si="83"/>
        <v>0</v>
      </c>
      <c r="Y1727" s="301"/>
      <c r="Z1727" s="301"/>
      <c r="AB1727" s="303" t="str">
        <f t="shared" si="84"/>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82"/>
        <v/>
      </c>
      <c r="T1728" s="264" t="str">
        <f ca="1">IF(B1728="","",IF(ISERROR(MATCH($J1728,SorP!$B$1:$B$6230,0)),"",INDIRECT("'SorP'!$A$"&amp;MATCH($J1728,SorP!$B$1:$B$6230,0))))</f>
        <v/>
      </c>
      <c r="U1728" s="299"/>
      <c r="V1728" s="300" t="e">
        <f>IF(C1728="",NA(),MATCH($B1728&amp;$C1728,'Smelter Look-up'!$J:$J,0))</f>
        <v>#N/A</v>
      </c>
      <c r="W1728" s="301"/>
      <c r="X1728" s="301">
        <f t="shared" ca="1" si="83"/>
        <v>0</v>
      </c>
      <c r="Y1728" s="301"/>
      <c r="Z1728" s="301"/>
      <c r="AB1728" s="303" t="str">
        <f t="shared" si="84"/>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82"/>
        <v/>
      </c>
      <c r="T1729" s="264" t="str">
        <f ca="1">IF(B1729="","",IF(ISERROR(MATCH($J1729,SorP!$B$1:$B$6230,0)),"",INDIRECT("'SorP'!$A$"&amp;MATCH($J1729,SorP!$B$1:$B$6230,0))))</f>
        <v/>
      </c>
      <c r="U1729" s="299"/>
      <c r="V1729" s="300" t="e">
        <f>IF(C1729="",NA(),MATCH($B1729&amp;$C1729,'Smelter Look-up'!$J:$J,0))</f>
        <v>#N/A</v>
      </c>
      <c r="W1729" s="301"/>
      <c r="X1729" s="301">
        <f t="shared" ca="1" si="83"/>
        <v>0</v>
      </c>
      <c r="Y1729" s="301"/>
      <c r="Z1729" s="301"/>
      <c r="AB1729" s="303" t="str">
        <f t="shared" si="84"/>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82"/>
        <v/>
      </c>
      <c r="T1730" s="264" t="str">
        <f ca="1">IF(B1730="","",IF(ISERROR(MATCH($J1730,SorP!$B$1:$B$6230,0)),"",INDIRECT("'SorP'!$A$"&amp;MATCH($J1730,SorP!$B$1:$B$6230,0))))</f>
        <v/>
      </c>
      <c r="U1730" s="299"/>
      <c r="V1730" s="300" t="e">
        <f>IF(C1730="",NA(),MATCH($B1730&amp;$C1730,'Smelter Look-up'!$J:$J,0))</f>
        <v>#N/A</v>
      </c>
      <c r="W1730" s="301"/>
      <c r="X1730" s="301">
        <f t="shared" ca="1" si="83"/>
        <v>0</v>
      </c>
      <c r="Y1730" s="301"/>
      <c r="Z1730" s="301"/>
      <c r="AB1730" s="303" t="str">
        <f t="shared" si="84"/>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82"/>
        <v/>
      </c>
      <c r="T1731" s="264" t="str">
        <f ca="1">IF(B1731="","",IF(ISERROR(MATCH($J1731,SorP!$B$1:$B$6230,0)),"",INDIRECT("'SorP'!$A$"&amp;MATCH($J1731,SorP!$B$1:$B$6230,0))))</f>
        <v/>
      </c>
      <c r="U1731" s="299"/>
      <c r="V1731" s="300" t="e">
        <f>IF(C1731="",NA(),MATCH($B1731&amp;$C1731,'Smelter Look-up'!$J:$J,0))</f>
        <v>#N/A</v>
      </c>
      <c r="W1731" s="301"/>
      <c r="X1731" s="301">
        <f t="shared" ca="1" si="83"/>
        <v>0</v>
      </c>
      <c r="Y1731" s="301"/>
      <c r="Z1731" s="301"/>
      <c r="AB1731" s="303" t="str">
        <f t="shared" si="84"/>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82"/>
        <v/>
      </c>
      <c r="T1732" s="264" t="str">
        <f ca="1">IF(B1732="","",IF(ISERROR(MATCH($J1732,SorP!$B$1:$B$6230,0)),"",INDIRECT("'SorP'!$A$"&amp;MATCH($J1732,SorP!$B$1:$B$6230,0))))</f>
        <v/>
      </c>
      <c r="U1732" s="299"/>
      <c r="V1732" s="300" t="e">
        <f>IF(C1732="",NA(),MATCH($B1732&amp;$C1732,'Smelter Look-up'!$J:$J,0))</f>
        <v>#N/A</v>
      </c>
      <c r="W1732" s="301"/>
      <c r="X1732" s="301">
        <f t="shared" ca="1" si="83"/>
        <v>0</v>
      </c>
      <c r="Y1732" s="301"/>
      <c r="Z1732" s="301"/>
      <c r="AB1732" s="303" t="str">
        <f t="shared" si="84"/>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82"/>
        <v/>
      </c>
      <c r="T1733" s="264" t="str">
        <f ca="1">IF(B1733="","",IF(ISERROR(MATCH($J1733,SorP!$B$1:$B$6230,0)),"",INDIRECT("'SorP'!$A$"&amp;MATCH($J1733,SorP!$B$1:$B$6230,0))))</f>
        <v/>
      </c>
      <c r="U1733" s="299"/>
      <c r="V1733" s="300" t="e">
        <f>IF(C1733="",NA(),MATCH($B1733&amp;$C1733,'Smelter Look-up'!$J:$J,0))</f>
        <v>#N/A</v>
      </c>
      <c r="W1733" s="301"/>
      <c r="X1733" s="301">
        <f t="shared" ca="1" si="83"/>
        <v>0</v>
      </c>
      <c r="Y1733" s="301"/>
      <c r="Z1733" s="301"/>
      <c r="AB1733" s="303" t="str">
        <f t="shared" si="84"/>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ca="1" si="82"/>
        <v/>
      </c>
      <c r="T1734" s="264" t="str">
        <f ca="1">IF(B1734="","",IF(ISERROR(MATCH($J1734,SorP!$B$1:$B$6230,0)),"",INDIRECT("'SorP'!$A$"&amp;MATCH($J1734,SorP!$B$1:$B$6230,0))))</f>
        <v/>
      </c>
      <c r="U1734" s="299"/>
      <c r="V1734" s="300" t="e">
        <f>IF(C1734="",NA(),MATCH($B1734&amp;$C1734,'Smelter Look-up'!$J:$J,0))</f>
        <v>#N/A</v>
      </c>
      <c r="W1734" s="301"/>
      <c r="X1734" s="301">
        <f t="shared" ca="1" si="83"/>
        <v>0</v>
      </c>
      <c r="Y1734" s="301"/>
      <c r="Z1734" s="301"/>
      <c r="AB1734" s="303" t="str">
        <f t="shared" si="84"/>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ref="S1769:S1832" ca="1" si="85">IF(B1769="","",IF(ISERROR(MATCH($E1769,CL,0)),"Unknown",INDIRECT("'C'!$A$"&amp;MATCH($E1769,CL,0)+1)))</f>
        <v/>
      </c>
      <c r="T1769" s="264" t="str">
        <f ca="1">IF(B1769="","",IF(ISERROR(MATCH($J1769,SorP!$B$1:$B$6230,0)),"",INDIRECT("'SorP'!$A$"&amp;MATCH($J1769,SorP!$B$1:$B$6230,0))))</f>
        <v/>
      </c>
      <c r="U1769" s="299"/>
      <c r="V1769" s="300" t="e">
        <f>IF(C1769="",NA(),MATCH($B1769&amp;$C1769,'Smelter Look-up'!$J:$J,0))</f>
        <v>#N/A</v>
      </c>
      <c r="W1769" s="301"/>
      <c r="X1769" s="301">
        <f t="shared" ref="X1769:X1832" ca="1" si="86">IF(AND(C1769="Smelter not listed",OR(LEN(D1769)=0,LEN(E1769)=0)),1,0)</f>
        <v>0</v>
      </c>
      <c r="Y1769" s="301"/>
      <c r="Z1769" s="301"/>
      <c r="AB1769" s="303" t="str">
        <f t="shared" ref="AB1769:AB1832" si="87">B1769&amp;C1769</f>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5"/>
        <v/>
      </c>
      <c r="T1770" s="264" t="str">
        <f ca="1">IF(B1770="","",IF(ISERROR(MATCH($J1770,SorP!$B$1:$B$6230,0)),"",INDIRECT("'SorP'!$A$"&amp;MATCH($J1770,SorP!$B$1:$B$6230,0))))</f>
        <v/>
      </c>
      <c r="U1770" s="299"/>
      <c r="V1770" s="300" t="e">
        <f>IF(C1770="",NA(),MATCH($B1770&amp;$C1770,'Smelter Look-up'!$J:$J,0))</f>
        <v>#N/A</v>
      </c>
      <c r="W1770" s="301"/>
      <c r="X1770" s="301">
        <f t="shared" ca="1" si="86"/>
        <v>0</v>
      </c>
      <c r="Y1770" s="301"/>
      <c r="Z1770" s="301"/>
      <c r="AB1770" s="303" t="str">
        <f t="shared" si="87"/>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5"/>
        <v/>
      </c>
      <c r="T1771" s="264" t="str">
        <f ca="1">IF(B1771="","",IF(ISERROR(MATCH($J1771,SorP!$B$1:$B$6230,0)),"",INDIRECT("'SorP'!$A$"&amp;MATCH($J1771,SorP!$B$1:$B$6230,0))))</f>
        <v/>
      </c>
      <c r="U1771" s="299"/>
      <c r="V1771" s="300" t="e">
        <f>IF(C1771="",NA(),MATCH($B1771&amp;$C1771,'Smelter Look-up'!$J:$J,0))</f>
        <v>#N/A</v>
      </c>
      <c r="W1771" s="301"/>
      <c r="X1771" s="301">
        <f t="shared" ca="1" si="86"/>
        <v>0</v>
      </c>
      <c r="Y1771" s="301"/>
      <c r="Z1771" s="301"/>
      <c r="AB1771" s="303" t="str">
        <f t="shared" si="87"/>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5"/>
        <v/>
      </c>
      <c r="T1772" s="264" t="str">
        <f ca="1">IF(B1772="","",IF(ISERROR(MATCH($J1772,SorP!$B$1:$B$6230,0)),"",INDIRECT("'SorP'!$A$"&amp;MATCH($J1772,SorP!$B$1:$B$6230,0))))</f>
        <v/>
      </c>
      <c r="U1772" s="299"/>
      <c r="V1772" s="300" t="e">
        <f>IF(C1772="",NA(),MATCH($B1772&amp;$C1772,'Smelter Look-up'!$J:$J,0))</f>
        <v>#N/A</v>
      </c>
      <c r="W1772" s="301"/>
      <c r="X1772" s="301">
        <f t="shared" ca="1" si="86"/>
        <v>0</v>
      </c>
      <c r="Y1772" s="301"/>
      <c r="Z1772" s="301"/>
      <c r="AB1772" s="303" t="str">
        <f t="shared" si="87"/>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5"/>
        <v/>
      </c>
      <c r="T1773" s="264" t="str">
        <f ca="1">IF(B1773="","",IF(ISERROR(MATCH($J1773,SorP!$B$1:$B$6230,0)),"",INDIRECT("'SorP'!$A$"&amp;MATCH($J1773,SorP!$B$1:$B$6230,0))))</f>
        <v/>
      </c>
      <c r="U1773" s="299"/>
      <c r="V1773" s="300" t="e">
        <f>IF(C1773="",NA(),MATCH($B1773&amp;$C1773,'Smelter Look-up'!$J:$J,0))</f>
        <v>#N/A</v>
      </c>
      <c r="W1773" s="301"/>
      <c r="X1773" s="301">
        <f t="shared" ca="1" si="86"/>
        <v>0</v>
      </c>
      <c r="Y1773" s="301"/>
      <c r="Z1773" s="301"/>
      <c r="AB1773" s="303" t="str">
        <f t="shared" si="87"/>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5"/>
        <v/>
      </c>
      <c r="T1774" s="264" t="str">
        <f ca="1">IF(B1774="","",IF(ISERROR(MATCH($J1774,SorP!$B$1:$B$6230,0)),"",INDIRECT("'SorP'!$A$"&amp;MATCH($J1774,SorP!$B$1:$B$6230,0))))</f>
        <v/>
      </c>
      <c r="U1774" s="299"/>
      <c r="V1774" s="300" t="e">
        <f>IF(C1774="",NA(),MATCH($B1774&amp;$C1774,'Smelter Look-up'!$J:$J,0))</f>
        <v>#N/A</v>
      </c>
      <c r="W1774" s="301"/>
      <c r="X1774" s="301">
        <f t="shared" ca="1" si="86"/>
        <v>0</v>
      </c>
      <c r="Y1774" s="301"/>
      <c r="Z1774" s="301"/>
      <c r="AB1774" s="303" t="str">
        <f t="shared" si="87"/>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5"/>
        <v/>
      </c>
      <c r="T1775" s="264" t="str">
        <f ca="1">IF(B1775="","",IF(ISERROR(MATCH($J1775,SorP!$B$1:$B$6230,0)),"",INDIRECT("'SorP'!$A$"&amp;MATCH($J1775,SorP!$B$1:$B$6230,0))))</f>
        <v/>
      </c>
      <c r="U1775" s="299"/>
      <c r="V1775" s="300" t="e">
        <f>IF(C1775="",NA(),MATCH($B1775&amp;$C1775,'Smelter Look-up'!$J:$J,0))</f>
        <v>#N/A</v>
      </c>
      <c r="W1775" s="301"/>
      <c r="X1775" s="301">
        <f t="shared" ca="1" si="86"/>
        <v>0</v>
      </c>
      <c r="Y1775" s="301"/>
      <c r="Z1775" s="301"/>
      <c r="AB1775" s="303" t="str">
        <f t="shared" si="87"/>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5"/>
        <v/>
      </c>
      <c r="T1776" s="264" t="str">
        <f ca="1">IF(B1776="","",IF(ISERROR(MATCH($J1776,SorP!$B$1:$B$6230,0)),"",INDIRECT("'SorP'!$A$"&amp;MATCH($J1776,SorP!$B$1:$B$6230,0))))</f>
        <v/>
      </c>
      <c r="U1776" s="299"/>
      <c r="V1776" s="300" t="e">
        <f>IF(C1776="",NA(),MATCH($B1776&amp;$C1776,'Smelter Look-up'!$J:$J,0))</f>
        <v>#N/A</v>
      </c>
      <c r="W1776" s="301"/>
      <c r="X1776" s="301">
        <f t="shared" ca="1" si="86"/>
        <v>0</v>
      </c>
      <c r="Y1776" s="301"/>
      <c r="Z1776" s="301"/>
      <c r="AB1776" s="303" t="str">
        <f t="shared" si="87"/>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5"/>
        <v/>
      </c>
      <c r="T1777" s="264" t="str">
        <f ca="1">IF(B1777="","",IF(ISERROR(MATCH($J1777,SorP!$B$1:$B$6230,0)),"",INDIRECT("'SorP'!$A$"&amp;MATCH($J1777,SorP!$B$1:$B$6230,0))))</f>
        <v/>
      </c>
      <c r="U1777" s="299"/>
      <c r="V1777" s="300" t="e">
        <f>IF(C1777="",NA(),MATCH($B1777&amp;$C1777,'Smelter Look-up'!$J:$J,0))</f>
        <v>#N/A</v>
      </c>
      <c r="W1777" s="301"/>
      <c r="X1777" s="301">
        <f t="shared" ca="1" si="86"/>
        <v>0</v>
      </c>
      <c r="Y1777" s="301"/>
      <c r="Z1777" s="301"/>
      <c r="AB1777" s="303" t="str">
        <f t="shared" si="87"/>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5"/>
        <v/>
      </c>
      <c r="T1778" s="264" t="str">
        <f ca="1">IF(B1778="","",IF(ISERROR(MATCH($J1778,SorP!$B$1:$B$6230,0)),"",INDIRECT("'SorP'!$A$"&amp;MATCH($J1778,SorP!$B$1:$B$6230,0))))</f>
        <v/>
      </c>
      <c r="U1778" s="299"/>
      <c r="V1778" s="300" t="e">
        <f>IF(C1778="",NA(),MATCH($B1778&amp;$C1778,'Smelter Look-up'!$J:$J,0))</f>
        <v>#N/A</v>
      </c>
      <c r="W1778" s="301"/>
      <c r="X1778" s="301">
        <f t="shared" ca="1" si="86"/>
        <v>0</v>
      </c>
      <c r="Y1778" s="301"/>
      <c r="Z1778" s="301"/>
      <c r="AB1778" s="303" t="str">
        <f t="shared" si="87"/>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5"/>
        <v/>
      </c>
      <c r="T1779" s="264" t="str">
        <f ca="1">IF(B1779="","",IF(ISERROR(MATCH($J1779,SorP!$B$1:$B$6230,0)),"",INDIRECT("'SorP'!$A$"&amp;MATCH($J1779,SorP!$B$1:$B$6230,0))))</f>
        <v/>
      </c>
      <c r="U1779" s="299"/>
      <c r="V1779" s="300" t="e">
        <f>IF(C1779="",NA(),MATCH($B1779&amp;$C1779,'Smelter Look-up'!$J:$J,0))</f>
        <v>#N/A</v>
      </c>
      <c r="W1779" s="301"/>
      <c r="X1779" s="301">
        <f t="shared" ca="1" si="86"/>
        <v>0</v>
      </c>
      <c r="Y1779" s="301"/>
      <c r="Z1779" s="301"/>
      <c r="AB1779" s="303" t="str">
        <f t="shared" si="87"/>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5"/>
        <v/>
      </c>
      <c r="T1780" s="264" t="str">
        <f ca="1">IF(B1780="","",IF(ISERROR(MATCH($J1780,SorP!$B$1:$B$6230,0)),"",INDIRECT("'SorP'!$A$"&amp;MATCH($J1780,SorP!$B$1:$B$6230,0))))</f>
        <v/>
      </c>
      <c r="U1780" s="299"/>
      <c r="V1780" s="300" t="e">
        <f>IF(C1780="",NA(),MATCH($B1780&amp;$C1780,'Smelter Look-up'!$J:$J,0))</f>
        <v>#N/A</v>
      </c>
      <c r="W1780" s="301"/>
      <c r="X1780" s="301">
        <f t="shared" ca="1" si="86"/>
        <v>0</v>
      </c>
      <c r="Y1780" s="301"/>
      <c r="Z1780" s="301"/>
      <c r="AB1780" s="303" t="str">
        <f t="shared" si="87"/>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5"/>
        <v/>
      </c>
      <c r="T1781" s="264" t="str">
        <f ca="1">IF(B1781="","",IF(ISERROR(MATCH($J1781,SorP!$B$1:$B$6230,0)),"",INDIRECT("'SorP'!$A$"&amp;MATCH($J1781,SorP!$B$1:$B$6230,0))))</f>
        <v/>
      </c>
      <c r="U1781" s="299"/>
      <c r="V1781" s="300" t="e">
        <f>IF(C1781="",NA(),MATCH($B1781&amp;$C1781,'Smelter Look-up'!$J:$J,0))</f>
        <v>#N/A</v>
      </c>
      <c r="W1781" s="301"/>
      <c r="X1781" s="301">
        <f t="shared" ca="1" si="86"/>
        <v>0</v>
      </c>
      <c r="Y1781" s="301"/>
      <c r="Z1781" s="301"/>
      <c r="AB1781" s="303" t="str">
        <f t="shared" si="87"/>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5"/>
        <v/>
      </c>
      <c r="T1782" s="264" t="str">
        <f ca="1">IF(B1782="","",IF(ISERROR(MATCH($J1782,SorP!$B$1:$B$6230,0)),"",INDIRECT("'SorP'!$A$"&amp;MATCH($J1782,SorP!$B$1:$B$6230,0))))</f>
        <v/>
      </c>
      <c r="U1782" s="299"/>
      <c r="V1782" s="300" t="e">
        <f>IF(C1782="",NA(),MATCH($B1782&amp;$C1782,'Smelter Look-up'!$J:$J,0))</f>
        <v>#N/A</v>
      </c>
      <c r="W1782" s="301"/>
      <c r="X1782" s="301">
        <f t="shared" ca="1" si="86"/>
        <v>0</v>
      </c>
      <c r="Y1782" s="301"/>
      <c r="Z1782" s="301"/>
      <c r="AB1782" s="303" t="str">
        <f t="shared" si="87"/>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5"/>
        <v/>
      </c>
      <c r="T1783" s="264" t="str">
        <f ca="1">IF(B1783="","",IF(ISERROR(MATCH($J1783,SorP!$B$1:$B$6230,0)),"",INDIRECT("'SorP'!$A$"&amp;MATCH($J1783,SorP!$B$1:$B$6230,0))))</f>
        <v/>
      </c>
      <c r="U1783" s="299"/>
      <c r="V1783" s="300" t="e">
        <f>IF(C1783="",NA(),MATCH($B1783&amp;$C1783,'Smelter Look-up'!$J:$J,0))</f>
        <v>#N/A</v>
      </c>
      <c r="W1783" s="301"/>
      <c r="X1783" s="301">
        <f t="shared" ca="1" si="86"/>
        <v>0</v>
      </c>
      <c r="Y1783" s="301"/>
      <c r="Z1783" s="301"/>
      <c r="AB1783" s="303" t="str">
        <f t="shared" si="87"/>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5"/>
        <v/>
      </c>
      <c r="T1784" s="264" t="str">
        <f ca="1">IF(B1784="","",IF(ISERROR(MATCH($J1784,SorP!$B$1:$B$6230,0)),"",INDIRECT("'SorP'!$A$"&amp;MATCH($J1784,SorP!$B$1:$B$6230,0))))</f>
        <v/>
      </c>
      <c r="U1784" s="299"/>
      <c r="V1784" s="300" t="e">
        <f>IF(C1784="",NA(),MATCH($B1784&amp;$C1784,'Smelter Look-up'!$J:$J,0))</f>
        <v>#N/A</v>
      </c>
      <c r="W1784" s="301"/>
      <c r="X1784" s="301">
        <f t="shared" ca="1" si="86"/>
        <v>0</v>
      </c>
      <c r="Y1784" s="301"/>
      <c r="Z1784" s="301"/>
      <c r="AB1784" s="303" t="str">
        <f t="shared" si="87"/>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5"/>
        <v/>
      </c>
      <c r="T1785" s="264" t="str">
        <f ca="1">IF(B1785="","",IF(ISERROR(MATCH($J1785,SorP!$B$1:$B$6230,0)),"",INDIRECT("'SorP'!$A$"&amp;MATCH($J1785,SorP!$B$1:$B$6230,0))))</f>
        <v/>
      </c>
      <c r="U1785" s="299"/>
      <c r="V1785" s="300" t="e">
        <f>IF(C1785="",NA(),MATCH($B1785&amp;$C1785,'Smelter Look-up'!$J:$J,0))</f>
        <v>#N/A</v>
      </c>
      <c r="W1785" s="301"/>
      <c r="X1785" s="301">
        <f t="shared" ca="1" si="86"/>
        <v>0</v>
      </c>
      <c r="Y1785" s="301"/>
      <c r="Z1785" s="301"/>
      <c r="AB1785" s="303" t="str">
        <f t="shared" si="87"/>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5"/>
        <v/>
      </c>
      <c r="T1786" s="264" t="str">
        <f ca="1">IF(B1786="","",IF(ISERROR(MATCH($J1786,SorP!$B$1:$B$6230,0)),"",INDIRECT("'SorP'!$A$"&amp;MATCH($J1786,SorP!$B$1:$B$6230,0))))</f>
        <v/>
      </c>
      <c r="U1786" s="299"/>
      <c r="V1786" s="300" t="e">
        <f>IF(C1786="",NA(),MATCH($B1786&amp;$C1786,'Smelter Look-up'!$J:$J,0))</f>
        <v>#N/A</v>
      </c>
      <c r="W1786" s="301"/>
      <c r="X1786" s="301">
        <f t="shared" ca="1" si="86"/>
        <v>0</v>
      </c>
      <c r="Y1786" s="301"/>
      <c r="Z1786" s="301"/>
      <c r="AB1786" s="303" t="str">
        <f t="shared" si="87"/>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5"/>
        <v/>
      </c>
      <c r="T1787" s="264" t="str">
        <f ca="1">IF(B1787="","",IF(ISERROR(MATCH($J1787,SorP!$B$1:$B$6230,0)),"",INDIRECT("'SorP'!$A$"&amp;MATCH($J1787,SorP!$B$1:$B$6230,0))))</f>
        <v/>
      </c>
      <c r="U1787" s="299"/>
      <c r="V1787" s="300" t="e">
        <f>IF(C1787="",NA(),MATCH($B1787&amp;$C1787,'Smelter Look-up'!$J:$J,0))</f>
        <v>#N/A</v>
      </c>
      <c r="W1787" s="301"/>
      <c r="X1787" s="301">
        <f t="shared" ca="1" si="86"/>
        <v>0</v>
      </c>
      <c r="Y1787" s="301"/>
      <c r="Z1787" s="301"/>
      <c r="AB1787" s="303" t="str">
        <f t="shared" si="87"/>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5"/>
        <v/>
      </c>
      <c r="T1788" s="264" t="str">
        <f ca="1">IF(B1788="","",IF(ISERROR(MATCH($J1788,SorP!$B$1:$B$6230,0)),"",INDIRECT("'SorP'!$A$"&amp;MATCH($J1788,SorP!$B$1:$B$6230,0))))</f>
        <v/>
      </c>
      <c r="U1788" s="299"/>
      <c r="V1788" s="300" t="e">
        <f>IF(C1788="",NA(),MATCH($B1788&amp;$C1788,'Smelter Look-up'!$J:$J,0))</f>
        <v>#N/A</v>
      </c>
      <c r="W1788" s="301"/>
      <c r="X1788" s="301">
        <f t="shared" ca="1" si="86"/>
        <v>0</v>
      </c>
      <c r="Y1788" s="301"/>
      <c r="Z1788" s="301"/>
      <c r="AB1788" s="303" t="str">
        <f t="shared" si="87"/>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5"/>
        <v/>
      </c>
      <c r="T1789" s="264" t="str">
        <f ca="1">IF(B1789="","",IF(ISERROR(MATCH($J1789,SorP!$B$1:$B$6230,0)),"",INDIRECT("'SorP'!$A$"&amp;MATCH($J1789,SorP!$B$1:$B$6230,0))))</f>
        <v/>
      </c>
      <c r="U1789" s="299"/>
      <c r="V1789" s="300" t="e">
        <f>IF(C1789="",NA(),MATCH($B1789&amp;$C1789,'Smelter Look-up'!$J:$J,0))</f>
        <v>#N/A</v>
      </c>
      <c r="W1789" s="301"/>
      <c r="X1789" s="301">
        <f t="shared" ca="1" si="86"/>
        <v>0</v>
      </c>
      <c r="Y1789" s="301"/>
      <c r="Z1789" s="301"/>
      <c r="AB1789" s="303" t="str">
        <f t="shared" si="87"/>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5"/>
        <v/>
      </c>
      <c r="T1790" s="264" t="str">
        <f ca="1">IF(B1790="","",IF(ISERROR(MATCH($J1790,SorP!$B$1:$B$6230,0)),"",INDIRECT("'SorP'!$A$"&amp;MATCH($J1790,SorP!$B$1:$B$6230,0))))</f>
        <v/>
      </c>
      <c r="U1790" s="299"/>
      <c r="V1790" s="300" t="e">
        <f>IF(C1790="",NA(),MATCH($B1790&amp;$C1790,'Smelter Look-up'!$J:$J,0))</f>
        <v>#N/A</v>
      </c>
      <c r="W1790" s="301"/>
      <c r="X1790" s="301">
        <f t="shared" ca="1" si="86"/>
        <v>0</v>
      </c>
      <c r="Y1790" s="301"/>
      <c r="Z1790" s="301"/>
      <c r="AB1790" s="303" t="str">
        <f t="shared" si="87"/>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5"/>
        <v/>
      </c>
      <c r="T1791" s="264" t="str">
        <f ca="1">IF(B1791="","",IF(ISERROR(MATCH($J1791,SorP!$B$1:$B$6230,0)),"",INDIRECT("'SorP'!$A$"&amp;MATCH($J1791,SorP!$B$1:$B$6230,0))))</f>
        <v/>
      </c>
      <c r="U1791" s="299"/>
      <c r="V1791" s="300" t="e">
        <f>IF(C1791="",NA(),MATCH($B1791&amp;$C1791,'Smelter Look-up'!$J:$J,0))</f>
        <v>#N/A</v>
      </c>
      <c r="W1791" s="301"/>
      <c r="X1791" s="301">
        <f t="shared" ca="1" si="86"/>
        <v>0</v>
      </c>
      <c r="Y1791" s="301"/>
      <c r="Z1791" s="301"/>
      <c r="AB1791" s="303" t="str">
        <f t="shared" si="87"/>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5"/>
        <v/>
      </c>
      <c r="T1792" s="264" t="str">
        <f ca="1">IF(B1792="","",IF(ISERROR(MATCH($J1792,SorP!$B$1:$B$6230,0)),"",INDIRECT("'SorP'!$A$"&amp;MATCH($J1792,SorP!$B$1:$B$6230,0))))</f>
        <v/>
      </c>
      <c r="U1792" s="299"/>
      <c r="V1792" s="300" t="e">
        <f>IF(C1792="",NA(),MATCH($B1792&amp;$C1792,'Smelter Look-up'!$J:$J,0))</f>
        <v>#N/A</v>
      </c>
      <c r="W1792" s="301"/>
      <c r="X1792" s="301">
        <f t="shared" ca="1" si="86"/>
        <v>0</v>
      </c>
      <c r="Y1792" s="301"/>
      <c r="Z1792" s="301"/>
      <c r="AB1792" s="303" t="str">
        <f t="shared" si="87"/>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5"/>
        <v/>
      </c>
      <c r="T1793" s="264" t="str">
        <f ca="1">IF(B1793="","",IF(ISERROR(MATCH($J1793,SorP!$B$1:$B$6230,0)),"",INDIRECT("'SorP'!$A$"&amp;MATCH($J1793,SorP!$B$1:$B$6230,0))))</f>
        <v/>
      </c>
      <c r="U1793" s="299"/>
      <c r="V1793" s="300" t="e">
        <f>IF(C1793="",NA(),MATCH($B1793&amp;$C1793,'Smelter Look-up'!$J:$J,0))</f>
        <v>#N/A</v>
      </c>
      <c r="W1793" s="301"/>
      <c r="X1793" s="301">
        <f t="shared" ca="1" si="86"/>
        <v>0</v>
      </c>
      <c r="Y1793" s="301"/>
      <c r="Z1793" s="301"/>
      <c r="AB1793" s="303" t="str">
        <f t="shared" si="87"/>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5"/>
        <v/>
      </c>
      <c r="T1794" s="264" t="str">
        <f ca="1">IF(B1794="","",IF(ISERROR(MATCH($J1794,SorP!$B$1:$B$6230,0)),"",INDIRECT("'SorP'!$A$"&amp;MATCH($J1794,SorP!$B$1:$B$6230,0))))</f>
        <v/>
      </c>
      <c r="U1794" s="299"/>
      <c r="V1794" s="300" t="e">
        <f>IF(C1794="",NA(),MATCH($B1794&amp;$C1794,'Smelter Look-up'!$J:$J,0))</f>
        <v>#N/A</v>
      </c>
      <c r="W1794" s="301"/>
      <c r="X1794" s="301">
        <f t="shared" ca="1" si="86"/>
        <v>0</v>
      </c>
      <c r="Y1794" s="301"/>
      <c r="Z1794" s="301"/>
      <c r="AB1794" s="303" t="str">
        <f t="shared" si="87"/>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5"/>
        <v/>
      </c>
      <c r="T1795" s="264" t="str">
        <f ca="1">IF(B1795="","",IF(ISERROR(MATCH($J1795,SorP!$B$1:$B$6230,0)),"",INDIRECT("'SorP'!$A$"&amp;MATCH($J1795,SorP!$B$1:$B$6230,0))))</f>
        <v/>
      </c>
      <c r="U1795" s="299"/>
      <c r="V1795" s="300" t="e">
        <f>IF(C1795="",NA(),MATCH($B1795&amp;$C1795,'Smelter Look-up'!$J:$J,0))</f>
        <v>#N/A</v>
      </c>
      <c r="W1795" s="301"/>
      <c r="X1795" s="301">
        <f t="shared" ca="1" si="86"/>
        <v>0</v>
      </c>
      <c r="Y1795" s="301"/>
      <c r="Z1795" s="301"/>
      <c r="AB1795" s="303" t="str">
        <f t="shared" si="87"/>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5"/>
        <v/>
      </c>
      <c r="T1796" s="264" t="str">
        <f ca="1">IF(B1796="","",IF(ISERROR(MATCH($J1796,SorP!$B$1:$B$6230,0)),"",INDIRECT("'SorP'!$A$"&amp;MATCH($J1796,SorP!$B$1:$B$6230,0))))</f>
        <v/>
      </c>
      <c r="U1796" s="299"/>
      <c r="V1796" s="300" t="e">
        <f>IF(C1796="",NA(),MATCH($B1796&amp;$C1796,'Smelter Look-up'!$J:$J,0))</f>
        <v>#N/A</v>
      </c>
      <c r="W1796" s="301"/>
      <c r="X1796" s="301">
        <f t="shared" ca="1" si="86"/>
        <v>0</v>
      </c>
      <c r="Y1796" s="301"/>
      <c r="Z1796" s="301"/>
      <c r="AB1796" s="303" t="str">
        <f t="shared" si="87"/>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5"/>
        <v/>
      </c>
      <c r="T1797" s="264" t="str">
        <f ca="1">IF(B1797="","",IF(ISERROR(MATCH($J1797,SorP!$B$1:$B$6230,0)),"",INDIRECT("'SorP'!$A$"&amp;MATCH($J1797,SorP!$B$1:$B$6230,0))))</f>
        <v/>
      </c>
      <c r="U1797" s="299"/>
      <c r="V1797" s="300" t="e">
        <f>IF(C1797="",NA(),MATCH($B1797&amp;$C1797,'Smelter Look-up'!$J:$J,0))</f>
        <v>#N/A</v>
      </c>
      <c r="W1797" s="301"/>
      <c r="X1797" s="301">
        <f t="shared" ca="1" si="86"/>
        <v>0</v>
      </c>
      <c r="Y1797" s="301"/>
      <c r="Z1797" s="301"/>
      <c r="AB1797" s="303" t="str">
        <f t="shared" si="87"/>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ca="1" si="85"/>
        <v/>
      </c>
      <c r="T1798" s="264" t="str">
        <f ca="1">IF(B1798="","",IF(ISERROR(MATCH($J1798,SorP!$B$1:$B$6230,0)),"",INDIRECT("'SorP'!$A$"&amp;MATCH($J1798,SorP!$B$1:$B$6230,0))))</f>
        <v/>
      </c>
      <c r="U1798" s="299"/>
      <c r="V1798" s="300" t="e">
        <f>IF(C1798="",NA(),MATCH($B1798&amp;$C1798,'Smelter Look-up'!$J:$J,0))</f>
        <v>#N/A</v>
      </c>
      <c r="W1798" s="301"/>
      <c r="X1798" s="301">
        <f t="shared" ca="1" si="86"/>
        <v>0</v>
      </c>
      <c r="Y1798" s="301"/>
      <c r="Z1798" s="301"/>
      <c r="AB1798" s="303" t="str">
        <f t="shared" si="87"/>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ref="S1833:S1896" ca="1" si="88">IF(B1833="","",IF(ISERROR(MATCH($E1833,CL,0)),"Unknown",INDIRECT("'C'!$A$"&amp;MATCH($E1833,CL,0)+1)))</f>
        <v/>
      </c>
      <c r="T1833" s="264" t="str">
        <f ca="1">IF(B1833="","",IF(ISERROR(MATCH($J1833,SorP!$B$1:$B$6230,0)),"",INDIRECT("'SorP'!$A$"&amp;MATCH($J1833,SorP!$B$1:$B$6230,0))))</f>
        <v/>
      </c>
      <c r="U1833" s="299"/>
      <c r="V1833" s="300" t="e">
        <f>IF(C1833="",NA(),MATCH($B1833&amp;$C1833,'Smelter Look-up'!$J:$J,0))</f>
        <v>#N/A</v>
      </c>
      <c r="W1833" s="301"/>
      <c r="X1833" s="301">
        <f t="shared" ref="X1833:X1896" ca="1" si="89">IF(AND(C1833="Smelter not listed",OR(LEN(D1833)=0,LEN(E1833)=0)),1,0)</f>
        <v>0</v>
      </c>
      <c r="Y1833" s="301"/>
      <c r="Z1833" s="301"/>
      <c r="AB1833" s="303" t="str">
        <f t="shared" ref="AB1833:AB1896" si="90">B1833&amp;C1833</f>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8"/>
        <v/>
      </c>
      <c r="T1834" s="264" t="str">
        <f ca="1">IF(B1834="","",IF(ISERROR(MATCH($J1834,SorP!$B$1:$B$6230,0)),"",INDIRECT("'SorP'!$A$"&amp;MATCH($J1834,SorP!$B$1:$B$6230,0))))</f>
        <v/>
      </c>
      <c r="U1834" s="299"/>
      <c r="V1834" s="300" t="e">
        <f>IF(C1834="",NA(),MATCH($B1834&amp;$C1834,'Smelter Look-up'!$J:$J,0))</f>
        <v>#N/A</v>
      </c>
      <c r="W1834" s="301"/>
      <c r="X1834" s="301">
        <f t="shared" ca="1" si="89"/>
        <v>0</v>
      </c>
      <c r="Y1834" s="301"/>
      <c r="Z1834" s="301"/>
      <c r="AB1834" s="303" t="str">
        <f t="shared" si="90"/>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8"/>
        <v/>
      </c>
      <c r="T1835" s="264" t="str">
        <f ca="1">IF(B1835="","",IF(ISERROR(MATCH($J1835,SorP!$B$1:$B$6230,0)),"",INDIRECT("'SorP'!$A$"&amp;MATCH($J1835,SorP!$B$1:$B$6230,0))))</f>
        <v/>
      </c>
      <c r="U1835" s="299"/>
      <c r="V1835" s="300" t="e">
        <f>IF(C1835="",NA(),MATCH($B1835&amp;$C1835,'Smelter Look-up'!$J:$J,0))</f>
        <v>#N/A</v>
      </c>
      <c r="W1835" s="301"/>
      <c r="X1835" s="301">
        <f t="shared" ca="1" si="89"/>
        <v>0</v>
      </c>
      <c r="Y1835" s="301"/>
      <c r="Z1835" s="301"/>
      <c r="AB1835" s="303" t="str">
        <f t="shared" si="90"/>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8"/>
        <v/>
      </c>
      <c r="T1836" s="264" t="str">
        <f ca="1">IF(B1836="","",IF(ISERROR(MATCH($J1836,SorP!$B$1:$B$6230,0)),"",INDIRECT("'SorP'!$A$"&amp;MATCH($J1836,SorP!$B$1:$B$6230,0))))</f>
        <v/>
      </c>
      <c r="U1836" s="299"/>
      <c r="V1836" s="300" t="e">
        <f>IF(C1836="",NA(),MATCH($B1836&amp;$C1836,'Smelter Look-up'!$J:$J,0))</f>
        <v>#N/A</v>
      </c>
      <c r="W1836" s="301"/>
      <c r="X1836" s="301">
        <f t="shared" ca="1" si="89"/>
        <v>0</v>
      </c>
      <c r="Y1836" s="301"/>
      <c r="Z1836" s="301"/>
      <c r="AB1836" s="303" t="str">
        <f t="shared" si="90"/>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8"/>
        <v/>
      </c>
      <c r="T1837" s="264" t="str">
        <f ca="1">IF(B1837="","",IF(ISERROR(MATCH($J1837,SorP!$B$1:$B$6230,0)),"",INDIRECT("'SorP'!$A$"&amp;MATCH($J1837,SorP!$B$1:$B$6230,0))))</f>
        <v/>
      </c>
      <c r="U1837" s="299"/>
      <c r="V1837" s="300" t="e">
        <f>IF(C1837="",NA(),MATCH($B1837&amp;$C1837,'Smelter Look-up'!$J:$J,0))</f>
        <v>#N/A</v>
      </c>
      <c r="W1837" s="301"/>
      <c r="X1837" s="301">
        <f t="shared" ca="1" si="89"/>
        <v>0</v>
      </c>
      <c r="Y1837" s="301"/>
      <c r="Z1837" s="301"/>
      <c r="AB1837" s="303" t="str">
        <f t="shared" si="90"/>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8"/>
        <v/>
      </c>
      <c r="T1838" s="264" t="str">
        <f ca="1">IF(B1838="","",IF(ISERROR(MATCH($J1838,SorP!$B$1:$B$6230,0)),"",INDIRECT("'SorP'!$A$"&amp;MATCH($J1838,SorP!$B$1:$B$6230,0))))</f>
        <v/>
      </c>
      <c r="U1838" s="299"/>
      <c r="V1838" s="300" t="e">
        <f>IF(C1838="",NA(),MATCH($B1838&amp;$C1838,'Smelter Look-up'!$J:$J,0))</f>
        <v>#N/A</v>
      </c>
      <c r="W1838" s="301"/>
      <c r="X1838" s="301">
        <f t="shared" ca="1" si="89"/>
        <v>0</v>
      </c>
      <c r="Y1838" s="301"/>
      <c r="Z1838" s="301"/>
      <c r="AB1838" s="303" t="str">
        <f t="shared" si="90"/>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8"/>
        <v/>
      </c>
      <c r="T1839" s="264" t="str">
        <f ca="1">IF(B1839="","",IF(ISERROR(MATCH($J1839,SorP!$B$1:$B$6230,0)),"",INDIRECT("'SorP'!$A$"&amp;MATCH($J1839,SorP!$B$1:$B$6230,0))))</f>
        <v/>
      </c>
      <c r="U1839" s="299"/>
      <c r="V1839" s="300" t="e">
        <f>IF(C1839="",NA(),MATCH($B1839&amp;$C1839,'Smelter Look-up'!$J:$J,0))</f>
        <v>#N/A</v>
      </c>
      <c r="W1839" s="301"/>
      <c r="X1839" s="301">
        <f t="shared" ca="1" si="89"/>
        <v>0</v>
      </c>
      <c r="Y1839" s="301"/>
      <c r="Z1839" s="301"/>
      <c r="AB1839" s="303" t="str">
        <f t="shared" si="90"/>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8"/>
        <v/>
      </c>
      <c r="T1840" s="264" t="str">
        <f ca="1">IF(B1840="","",IF(ISERROR(MATCH($J1840,SorP!$B$1:$B$6230,0)),"",INDIRECT("'SorP'!$A$"&amp;MATCH($J1840,SorP!$B$1:$B$6230,0))))</f>
        <v/>
      </c>
      <c r="U1840" s="299"/>
      <c r="V1840" s="300" t="e">
        <f>IF(C1840="",NA(),MATCH($B1840&amp;$C1840,'Smelter Look-up'!$J:$J,0))</f>
        <v>#N/A</v>
      </c>
      <c r="W1840" s="301"/>
      <c r="X1840" s="301">
        <f t="shared" ca="1" si="89"/>
        <v>0</v>
      </c>
      <c r="Y1840" s="301"/>
      <c r="Z1840" s="301"/>
      <c r="AB1840" s="303" t="str">
        <f t="shared" si="90"/>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8"/>
        <v/>
      </c>
      <c r="T1841" s="264" t="str">
        <f ca="1">IF(B1841="","",IF(ISERROR(MATCH($J1841,SorP!$B$1:$B$6230,0)),"",INDIRECT("'SorP'!$A$"&amp;MATCH($J1841,SorP!$B$1:$B$6230,0))))</f>
        <v/>
      </c>
      <c r="U1841" s="299"/>
      <c r="V1841" s="300" t="e">
        <f>IF(C1841="",NA(),MATCH($B1841&amp;$C1841,'Smelter Look-up'!$J:$J,0))</f>
        <v>#N/A</v>
      </c>
      <c r="W1841" s="301"/>
      <c r="X1841" s="301">
        <f t="shared" ca="1" si="89"/>
        <v>0</v>
      </c>
      <c r="Y1841" s="301"/>
      <c r="Z1841" s="301"/>
      <c r="AB1841" s="303" t="str">
        <f t="shared" si="90"/>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8"/>
        <v/>
      </c>
      <c r="T1842" s="264" t="str">
        <f ca="1">IF(B1842="","",IF(ISERROR(MATCH($J1842,SorP!$B$1:$B$6230,0)),"",INDIRECT("'SorP'!$A$"&amp;MATCH($J1842,SorP!$B$1:$B$6230,0))))</f>
        <v/>
      </c>
      <c r="U1842" s="299"/>
      <c r="V1842" s="300" t="e">
        <f>IF(C1842="",NA(),MATCH($B1842&amp;$C1842,'Smelter Look-up'!$J:$J,0))</f>
        <v>#N/A</v>
      </c>
      <c r="W1842" s="301"/>
      <c r="X1842" s="301">
        <f t="shared" ca="1" si="89"/>
        <v>0</v>
      </c>
      <c r="Y1842" s="301"/>
      <c r="Z1842" s="301"/>
      <c r="AB1842" s="303" t="str">
        <f t="shared" si="90"/>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8"/>
        <v/>
      </c>
      <c r="T1843" s="264" t="str">
        <f ca="1">IF(B1843="","",IF(ISERROR(MATCH($J1843,SorP!$B$1:$B$6230,0)),"",INDIRECT("'SorP'!$A$"&amp;MATCH($J1843,SorP!$B$1:$B$6230,0))))</f>
        <v/>
      </c>
      <c r="U1843" s="299"/>
      <c r="V1843" s="300" t="e">
        <f>IF(C1843="",NA(),MATCH($B1843&amp;$C1843,'Smelter Look-up'!$J:$J,0))</f>
        <v>#N/A</v>
      </c>
      <c r="W1843" s="301"/>
      <c r="X1843" s="301">
        <f t="shared" ca="1" si="89"/>
        <v>0</v>
      </c>
      <c r="Y1843" s="301"/>
      <c r="Z1843" s="301"/>
      <c r="AB1843" s="303" t="str">
        <f t="shared" si="90"/>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8"/>
        <v/>
      </c>
      <c r="T1844" s="264" t="str">
        <f ca="1">IF(B1844="","",IF(ISERROR(MATCH($J1844,SorP!$B$1:$B$6230,0)),"",INDIRECT("'SorP'!$A$"&amp;MATCH($J1844,SorP!$B$1:$B$6230,0))))</f>
        <v/>
      </c>
      <c r="U1844" s="299"/>
      <c r="V1844" s="300" t="e">
        <f>IF(C1844="",NA(),MATCH($B1844&amp;$C1844,'Smelter Look-up'!$J:$J,0))</f>
        <v>#N/A</v>
      </c>
      <c r="W1844" s="301"/>
      <c r="X1844" s="301">
        <f t="shared" ca="1" si="89"/>
        <v>0</v>
      </c>
      <c r="Y1844" s="301"/>
      <c r="Z1844" s="301"/>
      <c r="AB1844" s="303" t="str">
        <f t="shared" si="90"/>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8"/>
        <v/>
      </c>
      <c r="T1845" s="264" t="str">
        <f ca="1">IF(B1845="","",IF(ISERROR(MATCH($J1845,SorP!$B$1:$B$6230,0)),"",INDIRECT("'SorP'!$A$"&amp;MATCH($J1845,SorP!$B$1:$B$6230,0))))</f>
        <v/>
      </c>
      <c r="U1845" s="299"/>
      <c r="V1845" s="300" t="e">
        <f>IF(C1845="",NA(),MATCH($B1845&amp;$C1845,'Smelter Look-up'!$J:$J,0))</f>
        <v>#N/A</v>
      </c>
      <c r="W1845" s="301"/>
      <c r="X1845" s="301">
        <f t="shared" ca="1" si="89"/>
        <v>0</v>
      </c>
      <c r="Y1845" s="301"/>
      <c r="Z1845" s="301"/>
      <c r="AB1845" s="303" t="str">
        <f t="shared" si="90"/>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8"/>
        <v/>
      </c>
      <c r="T1846" s="264" t="str">
        <f ca="1">IF(B1846="","",IF(ISERROR(MATCH($J1846,SorP!$B$1:$B$6230,0)),"",INDIRECT("'SorP'!$A$"&amp;MATCH($J1846,SorP!$B$1:$B$6230,0))))</f>
        <v/>
      </c>
      <c r="U1846" s="299"/>
      <c r="V1846" s="300" t="e">
        <f>IF(C1846="",NA(),MATCH($B1846&amp;$C1846,'Smelter Look-up'!$J:$J,0))</f>
        <v>#N/A</v>
      </c>
      <c r="W1846" s="301"/>
      <c r="X1846" s="301">
        <f t="shared" ca="1" si="89"/>
        <v>0</v>
      </c>
      <c r="Y1846" s="301"/>
      <c r="Z1846" s="301"/>
      <c r="AB1846" s="303" t="str">
        <f t="shared" si="90"/>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8"/>
        <v/>
      </c>
      <c r="T1847" s="264" t="str">
        <f ca="1">IF(B1847="","",IF(ISERROR(MATCH($J1847,SorP!$B$1:$B$6230,0)),"",INDIRECT("'SorP'!$A$"&amp;MATCH($J1847,SorP!$B$1:$B$6230,0))))</f>
        <v/>
      </c>
      <c r="U1847" s="299"/>
      <c r="V1847" s="300" t="e">
        <f>IF(C1847="",NA(),MATCH($B1847&amp;$C1847,'Smelter Look-up'!$J:$J,0))</f>
        <v>#N/A</v>
      </c>
      <c r="W1847" s="301"/>
      <c r="X1847" s="301">
        <f t="shared" ca="1" si="89"/>
        <v>0</v>
      </c>
      <c r="Y1847" s="301"/>
      <c r="Z1847" s="301"/>
      <c r="AB1847" s="303" t="str">
        <f t="shared" si="90"/>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8"/>
        <v/>
      </c>
      <c r="T1848" s="264" t="str">
        <f ca="1">IF(B1848="","",IF(ISERROR(MATCH($J1848,SorP!$B$1:$B$6230,0)),"",INDIRECT("'SorP'!$A$"&amp;MATCH($J1848,SorP!$B$1:$B$6230,0))))</f>
        <v/>
      </c>
      <c r="U1848" s="299"/>
      <c r="V1848" s="300" t="e">
        <f>IF(C1848="",NA(),MATCH($B1848&amp;$C1848,'Smelter Look-up'!$J:$J,0))</f>
        <v>#N/A</v>
      </c>
      <c r="W1848" s="301"/>
      <c r="X1848" s="301">
        <f t="shared" ca="1" si="89"/>
        <v>0</v>
      </c>
      <c r="Y1848" s="301"/>
      <c r="Z1848" s="301"/>
      <c r="AB1848" s="303" t="str">
        <f t="shared" si="90"/>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8"/>
        <v/>
      </c>
      <c r="T1849" s="264" t="str">
        <f ca="1">IF(B1849="","",IF(ISERROR(MATCH($J1849,SorP!$B$1:$B$6230,0)),"",INDIRECT("'SorP'!$A$"&amp;MATCH($J1849,SorP!$B$1:$B$6230,0))))</f>
        <v/>
      </c>
      <c r="U1849" s="299"/>
      <c r="V1849" s="300" t="e">
        <f>IF(C1849="",NA(),MATCH($B1849&amp;$C1849,'Smelter Look-up'!$J:$J,0))</f>
        <v>#N/A</v>
      </c>
      <c r="W1849" s="301"/>
      <c r="X1849" s="301">
        <f t="shared" ca="1" si="89"/>
        <v>0</v>
      </c>
      <c r="Y1849" s="301"/>
      <c r="Z1849" s="301"/>
      <c r="AB1849" s="303" t="str">
        <f t="shared" si="90"/>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8"/>
        <v/>
      </c>
      <c r="T1850" s="264" t="str">
        <f ca="1">IF(B1850="","",IF(ISERROR(MATCH($J1850,SorP!$B$1:$B$6230,0)),"",INDIRECT("'SorP'!$A$"&amp;MATCH($J1850,SorP!$B$1:$B$6230,0))))</f>
        <v/>
      </c>
      <c r="U1850" s="299"/>
      <c r="V1850" s="300" t="e">
        <f>IF(C1850="",NA(),MATCH($B1850&amp;$C1850,'Smelter Look-up'!$J:$J,0))</f>
        <v>#N/A</v>
      </c>
      <c r="W1850" s="301"/>
      <c r="X1850" s="301">
        <f t="shared" ca="1" si="89"/>
        <v>0</v>
      </c>
      <c r="Y1850" s="301"/>
      <c r="Z1850" s="301"/>
      <c r="AB1850" s="303" t="str">
        <f t="shared" si="90"/>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8"/>
        <v/>
      </c>
      <c r="T1851" s="264" t="str">
        <f ca="1">IF(B1851="","",IF(ISERROR(MATCH($J1851,SorP!$B$1:$B$6230,0)),"",INDIRECT("'SorP'!$A$"&amp;MATCH($J1851,SorP!$B$1:$B$6230,0))))</f>
        <v/>
      </c>
      <c r="U1851" s="299"/>
      <c r="V1851" s="300" t="e">
        <f>IF(C1851="",NA(),MATCH($B1851&amp;$C1851,'Smelter Look-up'!$J:$J,0))</f>
        <v>#N/A</v>
      </c>
      <c r="W1851" s="301"/>
      <c r="X1851" s="301">
        <f t="shared" ca="1" si="89"/>
        <v>0</v>
      </c>
      <c r="Y1851" s="301"/>
      <c r="Z1851" s="301"/>
      <c r="AB1851" s="303" t="str">
        <f t="shared" si="90"/>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8"/>
        <v/>
      </c>
      <c r="T1852" s="264" t="str">
        <f ca="1">IF(B1852="","",IF(ISERROR(MATCH($J1852,SorP!$B$1:$B$6230,0)),"",INDIRECT("'SorP'!$A$"&amp;MATCH($J1852,SorP!$B$1:$B$6230,0))))</f>
        <v/>
      </c>
      <c r="U1852" s="299"/>
      <c r="V1852" s="300" t="e">
        <f>IF(C1852="",NA(),MATCH($B1852&amp;$C1852,'Smelter Look-up'!$J:$J,0))</f>
        <v>#N/A</v>
      </c>
      <c r="W1852" s="301"/>
      <c r="X1852" s="301">
        <f t="shared" ca="1" si="89"/>
        <v>0</v>
      </c>
      <c r="Y1852" s="301"/>
      <c r="Z1852" s="301"/>
      <c r="AB1852" s="303" t="str">
        <f t="shared" si="90"/>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8"/>
        <v/>
      </c>
      <c r="T1853" s="264" t="str">
        <f ca="1">IF(B1853="","",IF(ISERROR(MATCH($J1853,SorP!$B$1:$B$6230,0)),"",INDIRECT("'SorP'!$A$"&amp;MATCH($J1853,SorP!$B$1:$B$6230,0))))</f>
        <v/>
      </c>
      <c r="U1853" s="299"/>
      <c r="V1853" s="300" t="e">
        <f>IF(C1853="",NA(),MATCH($B1853&amp;$C1853,'Smelter Look-up'!$J:$J,0))</f>
        <v>#N/A</v>
      </c>
      <c r="W1853" s="301"/>
      <c r="X1853" s="301">
        <f t="shared" ca="1" si="89"/>
        <v>0</v>
      </c>
      <c r="Y1853" s="301"/>
      <c r="Z1853" s="301"/>
      <c r="AB1853" s="303" t="str">
        <f t="shared" si="90"/>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8"/>
        <v/>
      </c>
      <c r="T1854" s="264" t="str">
        <f ca="1">IF(B1854="","",IF(ISERROR(MATCH($J1854,SorP!$B$1:$B$6230,0)),"",INDIRECT("'SorP'!$A$"&amp;MATCH($J1854,SorP!$B$1:$B$6230,0))))</f>
        <v/>
      </c>
      <c r="U1854" s="299"/>
      <c r="V1854" s="300" t="e">
        <f>IF(C1854="",NA(),MATCH($B1854&amp;$C1854,'Smelter Look-up'!$J:$J,0))</f>
        <v>#N/A</v>
      </c>
      <c r="W1854" s="301"/>
      <c r="X1854" s="301">
        <f t="shared" ca="1" si="89"/>
        <v>0</v>
      </c>
      <c r="Y1854" s="301"/>
      <c r="Z1854" s="301"/>
      <c r="AB1854" s="303" t="str">
        <f t="shared" si="90"/>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8"/>
        <v/>
      </c>
      <c r="T1855" s="264" t="str">
        <f ca="1">IF(B1855="","",IF(ISERROR(MATCH($J1855,SorP!$B$1:$B$6230,0)),"",INDIRECT("'SorP'!$A$"&amp;MATCH($J1855,SorP!$B$1:$B$6230,0))))</f>
        <v/>
      </c>
      <c r="U1855" s="299"/>
      <c r="V1855" s="300" t="e">
        <f>IF(C1855="",NA(),MATCH($B1855&amp;$C1855,'Smelter Look-up'!$J:$J,0))</f>
        <v>#N/A</v>
      </c>
      <c r="W1855" s="301"/>
      <c r="X1855" s="301">
        <f t="shared" ca="1" si="89"/>
        <v>0</v>
      </c>
      <c r="Y1855" s="301"/>
      <c r="Z1855" s="301"/>
      <c r="AB1855" s="303" t="str">
        <f t="shared" si="90"/>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8"/>
        <v/>
      </c>
      <c r="T1856" s="264" t="str">
        <f ca="1">IF(B1856="","",IF(ISERROR(MATCH($J1856,SorP!$B$1:$B$6230,0)),"",INDIRECT("'SorP'!$A$"&amp;MATCH($J1856,SorP!$B$1:$B$6230,0))))</f>
        <v/>
      </c>
      <c r="U1856" s="299"/>
      <c r="V1856" s="300" t="e">
        <f>IF(C1856="",NA(),MATCH($B1856&amp;$C1856,'Smelter Look-up'!$J:$J,0))</f>
        <v>#N/A</v>
      </c>
      <c r="W1856" s="301"/>
      <c r="X1856" s="301">
        <f t="shared" ca="1" si="89"/>
        <v>0</v>
      </c>
      <c r="Y1856" s="301"/>
      <c r="Z1856" s="301"/>
      <c r="AB1856" s="303" t="str">
        <f t="shared" si="90"/>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8"/>
        <v/>
      </c>
      <c r="T1857" s="264" t="str">
        <f ca="1">IF(B1857="","",IF(ISERROR(MATCH($J1857,SorP!$B$1:$B$6230,0)),"",INDIRECT("'SorP'!$A$"&amp;MATCH($J1857,SorP!$B$1:$B$6230,0))))</f>
        <v/>
      </c>
      <c r="U1857" s="299"/>
      <c r="V1857" s="300" t="e">
        <f>IF(C1857="",NA(),MATCH($B1857&amp;$C1857,'Smelter Look-up'!$J:$J,0))</f>
        <v>#N/A</v>
      </c>
      <c r="W1857" s="301"/>
      <c r="X1857" s="301">
        <f t="shared" ca="1" si="89"/>
        <v>0</v>
      </c>
      <c r="Y1857" s="301"/>
      <c r="Z1857" s="301"/>
      <c r="AB1857" s="303" t="str">
        <f t="shared" si="90"/>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8"/>
        <v/>
      </c>
      <c r="T1858" s="264" t="str">
        <f ca="1">IF(B1858="","",IF(ISERROR(MATCH($J1858,SorP!$B$1:$B$6230,0)),"",INDIRECT("'SorP'!$A$"&amp;MATCH($J1858,SorP!$B$1:$B$6230,0))))</f>
        <v/>
      </c>
      <c r="U1858" s="299"/>
      <c r="V1858" s="300" t="e">
        <f>IF(C1858="",NA(),MATCH($B1858&amp;$C1858,'Smelter Look-up'!$J:$J,0))</f>
        <v>#N/A</v>
      </c>
      <c r="W1858" s="301"/>
      <c r="X1858" s="301">
        <f t="shared" ca="1" si="89"/>
        <v>0</v>
      </c>
      <c r="Y1858" s="301"/>
      <c r="Z1858" s="301"/>
      <c r="AB1858" s="303" t="str">
        <f t="shared" si="90"/>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8"/>
        <v/>
      </c>
      <c r="T1859" s="264" t="str">
        <f ca="1">IF(B1859="","",IF(ISERROR(MATCH($J1859,SorP!$B$1:$B$6230,0)),"",INDIRECT("'SorP'!$A$"&amp;MATCH($J1859,SorP!$B$1:$B$6230,0))))</f>
        <v/>
      </c>
      <c r="U1859" s="299"/>
      <c r="V1859" s="300" t="e">
        <f>IF(C1859="",NA(),MATCH($B1859&amp;$C1859,'Smelter Look-up'!$J:$J,0))</f>
        <v>#N/A</v>
      </c>
      <c r="W1859" s="301"/>
      <c r="X1859" s="301">
        <f t="shared" ca="1" si="89"/>
        <v>0</v>
      </c>
      <c r="Y1859" s="301"/>
      <c r="Z1859" s="301"/>
      <c r="AB1859" s="303" t="str">
        <f t="shared" si="90"/>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8"/>
        <v/>
      </c>
      <c r="T1860" s="264" t="str">
        <f ca="1">IF(B1860="","",IF(ISERROR(MATCH($J1860,SorP!$B$1:$B$6230,0)),"",INDIRECT("'SorP'!$A$"&amp;MATCH($J1860,SorP!$B$1:$B$6230,0))))</f>
        <v/>
      </c>
      <c r="U1860" s="299"/>
      <c r="V1860" s="300" t="e">
        <f>IF(C1860="",NA(),MATCH($B1860&amp;$C1860,'Smelter Look-up'!$J:$J,0))</f>
        <v>#N/A</v>
      </c>
      <c r="W1860" s="301"/>
      <c r="X1860" s="301">
        <f t="shared" ca="1" si="89"/>
        <v>0</v>
      </c>
      <c r="Y1860" s="301"/>
      <c r="Z1860" s="301"/>
      <c r="AB1860" s="303" t="str">
        <f t="shared" si="90"/>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8"/>
        <v/>
      </c>
      <c r="T1861" s="264" t="str">
        <f ca="1">IF(B1861="","",IF(ISERROR(MATCH($J1861,SorP!$B$1:$B$6230,0)),"",INDIRECT("'SorP'!$A$"&amp;MATCH($J1861,SorP!$B$1:$B$6230,0))))</f>
        <v/>
      </c>
      <c r="U1861" s="299"/>
      <c r="V1861" s="300" t="e">
        <f>IF(C1861="",NA(),MATCH($B1861&amp;$C1861,'Smelter Look-up'!$J:$J,0))</f>
        <v>#N/A</v>
      </c>
      <c r="W1861" s="301"/>
      <c r="X1861" s="301">
        <f t="shared" ca="1" si="89"/>
        <v>0</v>
      </c>
      <c r="Y1861" s="301"/>
      <c r="Z1861" s="301"/>
      <c r="AB1861" s="303" t="str">
        <f t="shared" si="90"/>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ca="1" si="88"/>
        <v/>
      </c>
      <c r="T1862" s="264" t="str">
        <f ca="1">IF(B1862="","",IF(ISERROR(MATCH($J1862,SorP!$B$1:$B$6230,0)),"",INDIRECT("'SorP'!$A$"&amp;MATCH($J1862,SorP!$B$1:$B$6230,0))))</f>
        <v/>
      </c>
      <c r="U1862" s="299"/>
      <c r="V1862" s="300" t="e">
        <f>IF(C1862="",NA(),MATCH($B1862&amp;$C1862,'Smelter Look-up'!$J:$J,0))</f>
        <v>#N/A</v>
      </c>
      <c r="W1862" s="301"/>
      <c r="X1862" s="301">
        <f t="shared" ca="1" si="89"/>
        <v>0</v>
      </c>
      <c r="Y1862" s="301"/>
      <c r="Z1862" s="301"/>
      <c r="AB1862" s="303" t="str">
        <f t="shared" si="90"/>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ref="S1897:S1960" ca="1" si="91">IF(B1897="","",IF(ISERROR(MATCH($E1897,CL,0)),"Unknown",INDIRECT("'C'!$A$"&amp;MATCH($E1897,CL,0)+1)))</f>
        <v/>
      </c>
      <c r="T1897" s="264" t="str">
        <f ca="1">IF(B1897="","",IF(ISERROR(MATCH($J1897,SorP!$B$1:$B$6230,0)),"",INDIRECT("'SorP'!$A$"&amp;MATCH($J1897,SorP!$B$1:$B$6230,0))))</f>
        <v/>
      </c>
      <c r="U1897" s="299"/>
      <c r="V1897" s="300" t="e">
        <f>IF(C1897="",NA(),MATCH($B1897&amp;$C1897,'Smelter Look-up'!$J:$J,0))</f>
        <v>#N/A</v>
      </c>
      <c r="W1897" s="301"/>
      <c r="X1897" s="301">
        <f t="shared" ref="X1897:X1960" ca="1" si="92">IF(AND(C1897="Smelter not listed",OR(LEN(D1897)=0,LEN(E1897)=0)),1,0)</f>
        <v>0</v>
      </c>
      <c r="Y1897" s="301"/>
      <c r="Z1897" s="301"/>
      <c r="AB1897" s="303" t="str">
        <f t="shared" ref="AB1897:AB1960" si="93">B1897&amp;C1897</f>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91"/>
        <v/>
      </c>
      <c r="T1898" s="264" t="str">
        <f ca="1">IF(B1898="","",IF(ISERROR(MATCH($J1898,SorP!$B$1:$B$6230,0)),"",INDIRECT("'SorP'!$A$"&amp;MATCH($J1898,SorP!$B$1:$B$6230,0))))</f>
        <v/>
      </c>
      <c r="U1898" s="299"/>
      <c r="V1898" s="300" t="e">
        <f>IF(C1898="",NA(),MATCH($B1898&amp;$C1898,'Smelter Look-up'!$J:$J,0))</f>
        <v>#N/A</v>
      </c>
      <c r="W1898" s="301"/>
      <c r="X1898" s="301">
        <f t="shared" ca="1" si="92"/>
        <v>0</v>
      </c>
      <c r="Y1898" s="301"/>
      <c r="Z1898" s="301"/>
      <c r="AB1898" s="303" t="str">
        <f t="shared" si="93"/>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91"/>
        <v/>
      </c>
      <c r="T1899" s="264" t="str">
        <f ca="1">IF(B1899="","",IF(ISERROR(MATCH($J1899,SorP!$B$1:$B$6230,0)),"",INDIRECT("'SorP'!$A$"&amp;MATCH($J1899,SorP!$B$1:$B$6230,0))))</f>
        <v/>
      </c>
      <c r="U1899" s="299"/>
      <c r="V1899" s="300" t="e">
        <f>IF(C1899="",NA(),MATCH($B1899&amp;$C1899,'Smelter Look-up'!$J:$J,0))</f>
        <v>#N/A</v>
      </c>
      <c r="W1899" s="301"/>
      <c r="X1899" s="301">
        <f t="shared" ca="1" si="92"/>
        <v>0</v>
      </c>
      <c r="Y1899" s="301"/>
      <c r="Z1899" s="301"/>
      <c r="AB1899" s="303" t="str">
        <f t="shared" si="93"/>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91"/>
        <v/>
      </c>
      <c r="T1900" s="264" t="str">
        <f ca="1">IF(B1900="","",IF(ISERROR(MATCH($J1900,SorP!$B$1:$B$6230,0)),"",INDIRECT("'SorP'!$A$"&amp;MATCH($J1900,SorP!$B$1:$B$6230,0))))</f>
        <v/>
      </c>
      <c r="U1900" s="299"/>
      <c r="V1900" s="300" t="e">
        <f>IF(C1900="",NA(),MATCH($B1900&amp;$C1900,'Smelter Look-up'!$J:$J,0))</f>
        <v>#N/A</v>
      </c>
      <c r="W1900" s="301"/>
      <c r="X1900" s="301">
        <f t="shared" ca="1" si="92"/>
        <v>0</v>
      </c>
      <c r="Y1900" s="301"/>
      <c r="Z1900" s="301"/>
      <c r="AB1900" s="303" t="str">
        <f t="shared" si="93"/>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91"/>
        <v/>
      </c>
      <c r="T1901" s="264" t="str">
        <f ca="1">IF(B1901="","",IF(ISERROR(MATCH($J1901,SorP!$B$1:$B$6230,0)),"",INDIRECT("'SorP'!$A$"&amp;MATCH($J1901,SorP!$B$1:$B$6230,0))))</f>
        <v/>
      </c>
      <c r="U1901" s="299"/>
      <c r="V1901" s="300" t="e">
        <f>IF(C1901="",NA(),MATCH($B1901&amp;$C1901,'Smelter Look-up'!$J:$J,0))</f>
        <v>#N/A</v>
      </c>
      <c r="W1901" s="301"/>
      <c r="X1901" s="301">
        <f t="shared" ca="1" si="92"/>
        <v>0</v>
      </c>
      <c r="Y1901" s="301"/>
      <c r="Z1901" s="301"/>
      <c r="AB1901" s="303" t="str">
        <f t="shared" si="93"/>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91"/>
        <v/>
      </c>
      <c r="T1902" s="264" t="str">
        <f ca="1">IF(B1902="","",IF(ISERROR(MATCH($J1902,SorP!$B$1:$B$6230,0)),"",INDIRECT("'SorP'!$A$"&amp;MATCH($J1902,SorP!$B$1:$B$6230,0))))</f>
        <v/>
      </c>
      <c r="U1902" s="299"/>
      <c r="V1902" s="300" t="e">
        <f>IF(C1902="",NA(),MATCH($B1902&amp;$C1902,'Smelter Look-up'!$J:$J,0))</f>
        <v>#N/A</v>
      </c>
      <c r="W1902" s="301"/>
      <c r="X1902" s="301">
        <f t="shared" ca="1" si="92"/>
        <v>0</v>
      </c>
      <c r="Y1902" s="301"/>
      <c r="Z1902" s="301"/>
      <c r="AB1902" s="303" t="str">
        <f t="shared" si="93"/>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91"/>
        <v/>
      </c>
      <c r="T1903" s="264" t="str">
        <f ca="1">IF(B1903="","",IF(ISERROR(MATCH($J1903,SorP!$B$1:$B$6230,0)),"",INDIRECT("'SorP'!$A$"&amp;MATCH($J1903,SorP!$B$1:$B$6230,0))))</f>
        <v/>
      </c>
      <c r="U1903" s="299"/>
      <c r="V1903" s="300" t="e">
        <f>IF(C1903="",NA(),MATCH($B1903&amp;$C1903,'Smelter Look-up'!$J:$J,0))</f>
        <v>#N/A</v>
      </c>
      <c r="W1903" s="301"/>
      <c r="X1903" s="301">
        <f t="shared" ca="1" si="92"/>
        <v>0</v>
      </c>
      <c r="Y1903" s="301"/>
      <c r="Z1903" s="301"/>
      <c r="AB1903" s="303" t="str">
        <f t="shared" si="93"/>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91"/>
        <v/>
      </c>
      <c r="T1904" s="264" t="str">
        <f ca="1">IF(B1904="","",IF(ISERROR(MATCH($J1904,SorP!$B$1:$B$6230,0)),"",INDIRECT("'SorP'!$A$"&amp;MATCH($J1904,SorP!$B$1:$B$6230,0))))</f>
        <v/>
      </c>
      <c r="U1904" s="299"/>
      <c r="V1904" s="300" t="e">
        <f>IF(C1904="",NA(),MATCH($B1904&amp;$C1904,'Smelter Look-up'!$J:$J,0))</f>
        <v>#N/A</v>
      </c>
      <c r="W1904" s="301"/>
      <c r="X1904" s="301">
        <f t="shared" ca="1" si="92"/>
        <v>0</v>
      </c>
      <c r="Y1904" s="301"/>
      <c r="Z1904" s="301"/>
      <c r="AB1904" s="303" t="str">
        <f t="shared" si="93"/>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91"/>
        <v/>
      </c>
      <c r="T1905" s="264" t="str">
        <f ca="1">IF(B1905="","",IF(ISERROR(MATCH($J1905,SorP!$B$1:$B$6230,0)),"",INDIRECT("'SorP'!$A$"&amp;MATCH($J1905,SorP!$B$1:$B$6230,0))))</f>
        <v/>
      </c>
      <c r="U1905" s="299"/>
      <c r="V1905" s="300" t="e">
        <f>IF(C1905="",NA(),MATCH($B1905&amp;$C1905,'Smelter Look-up'!$J:$J,0))</f>
        <v>#N/A</v>
      </c>
      <c r="W1905" s="301"/>
      <c r="X1905" s="301">
        <f t="shared" ca="1" si="92"/>
        <v>0</v>
      </c>
      <c r="Y1905" s="301"/>
      <c r="Z1905" s="301"/>
      <c r="AB1905" s="303" t="str">
        <f t="shared" si="93"/>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91"/>
        <v/>
      </c>
      <c r="T1906" s="264" t="str">
        <f ca="1">IF(B1906="","",IF(ISERROR(MATCH($J1906,SorP!$B$1:$B$6230,0)),"",INDIRECT("'SorP'!$A$"&amp;MATCH($J1906,SorP!$B$1:$B$6230,0))))</f>
        <v/>
      </c>
      <c r="U1906" s="299"/>
      <c r="V1906" s="300" t="e">
        <f>IF(C1906="",NA(),MATCH($B1906&amp;$C1906,'Smelter Look-up'!$J:$J,0))</f>
        <v>#N/A</v>
      </c>
      <c r="W1906" s="301"/>
      <c r="X1906" s="301">
        <f t="shared" ca="1" si="92"/>
        <v>0</v>
      </c>
      <c r="Y1906" s="301"/>
      <c r="Z1906" s="301"/>
      <c r="AB1906" s="303" t="str">
        <f t="shared" si="93"/>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91"/>
        <v/>
      </c>
      <c r="T1907" s="264" t="str">
        <f ca="1">IF(B1907="","",IF(ISERROR(MATCH($J1907,SorP!$B$1:$B$6230,0)),"",INDIRECT("'SorP'!$A$"&amp;MATCH($J1907,SorP!$B$1:$B$6230,0))))</f>
        <v/>
      </c>
      <c r="U1907" s="299"/>
      <c r="V1907" s="300" t="e">
        <f>IF(C1907="",NA(),MATCH($B1907&amp;$C1907,'Smelter Look-up'!$J:$J,0))</f>
        <v>#N/A</v>
      </c>
      <c r="W1907" s="301"/>
      <c r="X1907" s="301">
        <f t="shared" ca="1" si="92"/>
        <v>0</v>
      </c>
      <c r="Y1907" s="301"/>
      <c r="Z1907" s="301"/>
      <c r="AB1907" s="303" t="str">
        <f t="shared" si="93"/>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91"/>
        <v/>
      </c>
      <c r="T1908" s="264" t="str">
        <f ca="1">IF(B1908="","",IF(ISERROR(MATCH($J1908,SorP!$B$1:$B$6230,0)),"",INDIRECT("'SorP'!$A$"&amp;MATCH($J1908,SorP!$B$1:$B$6230,0))))</f>
        <v/>
      </c>
      <c r="U1908" s="299"/>
      <c r="V1908" s="300" t="e">
        <f>IF(C1908="",NA(),MATCH($B1908&amp;$C1908,'Smelter Look-up'!$J:$J,0))</f>
        <v>#N/A</v>
      </c>
      <c r="W1908" s="301"/>
      <c r="X1908" s="301">
        <f t="shared" ca="1" si="92"/>
        <v>0</v>
      </c>
      <c r="Y1908" s="301"/>
      <c r="Z1908" s="301"/>
      <c r="AB1908" s="303" t="str">
        <f t="shared" si="93"/>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91"/>
        <v/>
      </c>
      <c r="T1909" s="264" t="str">
        <f ca="1">IF(B1909="","",IF(ISERROR(MATCH($J1909,SorP!$B$1:$B$6230,0)),"",INDIRECT("'SorP'!$A$"&amp;MATCH($J1909,SorP!$B$1:$B$6230,0))))</f>
        <v/>
      </c>
      <c r="U1909" s="299"/>
      <c r="V1909" s="300" t="e">
        <f>IF(C1909="",NA(),MATCH($B1909&amp;$C1909,'Smelter Look-up'!$J:$J,0))</f>
        <v>#N/A</v>
      </c>
      <c r="W1909" s="301"/>
      <c r="X1909" s="301">
        <f t="shared" ca="1" si="92"/>
        <v>0</v>
      </c>
      <c r="Y1909" s="301"/>
      <c r="Z1909" s="301"/>
      <c r="AB1909" s="303" t="str">
        <f t="shared" si="93"/>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91"/>
        <v/>
      </c>
      <c r="T1910" s="264" t="str">
        <f ca="1">IF(B1910="","",IF(ISERROR(MATCH($J1910,SorP!$B$1:$B$6230,0)),"",INDIRECT("'SorP'!$A$"&amp;MATCH($J1910,SorP!$B$1:$B$6230,0))))</f>
        <v/>
      </c>
      <c r="U1910" s="299"/>
      <c r="V1910" s="300" t="e">
        <f>IF(C1910="",NA(),MATCH($B1910&amp;$C1910,'Smelter Look-up'!$J:$J,0))</f>
        <v>#N/A</v>
      </c>
      <c r="W1910" s="301"/>
      <c r="X1910" s="301">
        <f t="shared" ca="1" si="92"/>
        <v>0</v>
      </c>
      <c r="Y1910" s="301"/>
      <c r="Z1910" s="301"/>
      <c r="AB1910" s="303" t="str">
        <f t="shared" si="93"/>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91"/>
        <v/>
      </c>
      <c r="T1911" s="264" t="str">
        <f ca="1">IF(B1911="","",IF(ISERROR(MATCH($J1911,SorP!$B$1:$B$6230,0)),"",INDIRECT("'SorP'!$A$"&amp;MATCH($J1911,SorP!$B$1:$B$6230,0))))</f>
        <v/>
      </c>
      <c r="U1911" s="299"/>
      <c r="V1911" s="300" t="e">
        <f>IF(C1911="",NA(),MATCH($B1911&amp;$C1911,'Smelter Look-up'!$J:$J,0))</f>
        <v>#N/A</v>
      </c>
      <c r="W1911" s="301"/>
      <c r="X1911" s="301">
        <f t="shared" ca="1" si="92"/>
        <v>0</v>
      </c>
      <c r="Y1911" s="301"/>
      <c r="Z1911" s="301"/>
      <c r="AB1911" s="303" t="str">
        <f t="shared" si="93"/>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91"/>
        <v/>
      </c>
      <c r="T1912" s="264" t="str">
        <f ca="1">IF(B1912="","",IF(ISERROR(MATCH($J1912,SorP!$B$1:$B$6230,0)),"",INDIRECT("'SorP'!$A$"&amp;MATCH($J1912,SorP!$B$1:$B$6230,0))))</f>
        <v/>
      </c>
      <c r="U1912" s="299"/>
      <c r="V1912" s="300" t="e">
        <f>IF(C1912="",NA(),MATCH($B1912&amp;$C1912,'Smelter Look-up'!$J:$J,0))</f>
        <v>#N/A</v>
      </c>
      <c r="W1912" s="301"/>
      <c r="X1912" s="301">
        <f t="shared" ca="1" si="92"/>
        <v>0</v>
      </c>
      <c r="Y1912" s="301"/>
      <c r="Z1912" s="301"/>
      <c r="AB1912" s="303" t="str">
        <f t="shared" si="93"/>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91"/>
        <v/>
      </c>
      <c r="T1913" s="264" t="str">
        <f ca="1">IF(B1913="","",IF(ISERROR(MATCH($J1913,SorP!$B$1:$B$6230,0)),"",INDIRECT("'SorP'!$A$"&amp;MATCH($J1913,SorP!$B$1:$B$6230,0))))</f>
        <v/>
      </c>
      <c r="U1913" s="299"/>
      <c r="V1913" s="300" t="e">
        <f>IF(C1913="",NA(),MATCH($B1913&amp;$C1913,'Smelter Look-up'!$J:$J,0))</f>
        <v>#N/A</v>
      </c>
      <c r="W1913" s="301"/>
      <c r="X1913" s="301">
        <f t="shared" ca="1" si="92"/>
        <v>0</v>
      </c>
      <c r="Y1913" s="301"/>
      <c r="Z1913" s="301"/>
      <c r="AB1913" s="303" t="str">
        <f t="shared" si="93"/>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91"/>
        <v/>
      </c>
      <c r="T1914" s="264" t="str">
        <f ca="1">IF(B1914="","",IF(ISERROR(MATCH($J1914,SorP!$B$1:$B$6230,0)),"",INDIRECT("'SorP'!$A$"&amp;MATCH($J1914,SorP!$B$1:$B$6230,0))))</f>
        <v/>
      </c>
      <c r="U1914" s="299"/>
      <c r="V1914" s="300" t="e">
        <f>IF(C1914="",NA(),MATCH($B1914&amp;$C1914,'Smelter Look-up'!$J:$J,0))</f>
        <v>#N/A</v>
      </c>
      <c r="W1914" s="301"/>
      <c r="X1914" s="301">
        <f t="shared" ca="1" si="92"/>
        <v>0</v>
      </c>
      <c r="Y1914" s="301"/>
      <c r="Z1914" s="301"/>
      <c r="AB1914" s="303" t="str">
        <f t="shared" si="93"/>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91"/>
        <v/>
      </c>
      <c r="T1915" s="264" t="str">
        <f ca="1">IF(B1915="","",IF(ISERROR(MATCH($J1915,SorP!$B$1:$B$6230,0)),"",INDIRECT("'SorP'!$A$"&amp;MATCH($J1915,SorP!$B$1:$B$6230,0))))</f>
        <v/>
      </c>
      <c r="U1915" s="299"/>
      <c r="V1915" s="300" t="e">
        <f>IF(C1915="",NA(),MATCH($B1915&amp;$C1915,'Smelter Look-up'!$J:$J,0))</f>
        <v>#N/A</v>
      </c>
      <c r="W1915" s="301"/>
      <c r="X1915" s="301">
        <f t="shared" ca="1" si="92"/>
        <v>0</v>
      </c>
      <c r="Y1915" s="301"/>
      <c r="Z1915" s="301"/>
      <c r="AB1915" s="303" t="str">
        <f t="shared" si="93"/>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91"/>
        <v/>
      </c>
      <c r="T1916" s="264" t="str">
        <f ca="1">IF(B1916="","",IF(ISERROR(MATCH($J1916,SorP!$B$1:$B$6230,0)),"",INDIRECT("'SorP'!$A$"&amp;MATCH($J1916,SorP!$B$1:$B$6230,0))))</f>
        <v/>
      </c>
      <c r="U1916" s="299"/>
      <c r="V1916" s="300" t="e">
        <f>IF(C1916="",NA(),MATCH($B1916&amp;$C1916,'Smelter Look-up'!$J:$J,0))</f>
        <v>#N/A</v>
      </c>
      <c r="W1916" s="301"/>
      <c r="X1916" s="301">
        <f t="shared" ca="1" si="92"/>
        <v>0</v>
      </c>
      <c r="Y1916" s="301"/>
      <c r="Z1916" s="301"/>
      <c r="AB1916" s="303" t="str">
        <f t="shared" si="93"/>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91"/>
        <v/>
      </c>
      <c r="T1917" s="264" t="str">
        <f ca="1">IF(B1917="","",IF(ISERROR(MATCH($J1917,SorP!$B$1:$B$6230,0)),"",INDIRECT("'SorP'!$A$"&amp;MATCH($J1917,SorP!$B$1:$B$6230,0))))</f>
        <v/>
      </c>
      <c r="U1917" s="299"/>
      <c r="V1917" s="300" t="e">
        <f>IF(C1917="",NA(),MATCH($B1917&amp;$C1917,'Smelter Look-up'!$J:$J,0))</f>
        <v>#N/A</v>
      </c>
      <c r="W1917" s="301"/>
      <c r="X1917" s="301">
        <f t="shared" ca="1" si="92"/>
        <v>0</v>
      </c>
      <c r="Y1917" s="301"/>
      <c r="Z1917" s="301"/>
      <c r="AB1917" s="303" t="str">
        <f t="shared" si="93"/>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91"/>
        <v/>
      </c>
      <c r="T1918" s="264" t="str">
        <f ca="1">IF(B1918="","",IF(ISERROR(MATCH($J1918,SorP!$B$1:$B$6230,0)),"",INDIRECT("'SorP'!$A$"&amp;MATCH($J1918,SorP!$B$1:$B$6230,0))))</f>
        <v/>
      </c>
      <c r="U1918" s="299"/>
      <c r="V1918" s="300" t="e">
        <f>IF(C1918="",NA(),MATCH($B1918&amp;$C1918,'Smelter Look-up'!$J:$J,0))</f>
        <v>#N/A</v>
      </c>
      <c r="W1918" s="301"/>
      <c r="X1918" s="301">
        <f t="shared" ca="1" si="92"/>
        <v>0</v>
      </c>
      <c r="Y1918" s="301"/>
      <c r="Z1918" s="301"/>
      <c r="AB1918" s="303" t="str">
        <f t="shared" si="93"/>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91"/>
        <v/>
      </c>
      <c r="T1919" s="264" t="str">
        <f ca="1">IF(B1919="","",IF(ISERROR(MATCH($J1919,SorP!$B$1:$B$6230,0)),"",INDIRECT("'SorP'!$A$"&amp;MATCH($J1919,SorP!$B$1:$B$6230,0))))</f>
        <v/>
      </c>
      <c r="U1919" s="299"/>
      <c r="V1919" s="300" t="e">
        <f>IF(C1919="",NA(),MATCH($B1919&amp;$C1919,'Smelter Look-up'!$J:$J,0))</f>
        <v>#N/A</v>
      </c>
      <c r="W1919" s="301"/>
      <c r="X1919" s="301">
        <f t="shared" ca="1" si="92"/>
        <v>0</v>
      </c>
      <c r="Y1919" s="301"/>
      <c r="Z1919" s="301"/>
      <c r="AB1919" s="303" t="str">
        <f t="shared" si="93"/>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91"/>
        <v/>
      </c>
      <c r="T1920" s="264" t="str">
        <f ca="1">IF(B1920="","",IF(ISERROR(MATCH($J1920,SorP!$B$1:$B$6230,0)),"",INDIRECT("'SorP'!$A$"&amp;MATCH($J1920,SorP!$B$1:$B$6230,0))))</f>
        <v/>
      </c>
      <c r="U1920" s="299"/>
      <c r="V1920" s="300" t="e">
        <f>IF(C1920="",NA(),MATCH($B1920&amp;$C1920,'Smelter Look-up'!$J:$J,0))</f>
        <v>#N/A</v>
      </c>
      <c r="W1920" s="301"/>
      <c r="X1920" s="301">
        <f t="shared" ca="1" si="92"/>
        <v>0</v>
      </c>
      <c r="Y1920" s="301"/>
      <c r="Z1920" s="301"/>
      <c r="AB1920" s="303" t="str">
        <f t="shared" si="93"/>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91"/>
        <v/>
      </c>
      <c r="T1921" s="264" t="str">
        <f ca="1">IF(B1921="","",IF(ISERROR(MATCH($J1921,SorP!$B$1:$B$6230,0)),"",INDIRECT("'SorP'!$A$"&amp;MATCH($J1921,SorP!$B$1:$B$6230,0))))</f>
        <v/>
      </c>
      <c r="U1921" s="299"/>
      <c r="V1921" s="300" t="e">
        <f>IF(C1921="",NA(),MATCH($B1921&amp;$C1921,'Smelter Look-up'!$J:$J,0))</f>
        <v>#N/A</v>
      </c>
      <c r="W1921" s="301"/>
      <c r="X1921" s="301">
        <f t="shared" ca="1" si="92"/>
        <v>0</v>
      </c>
      <c r="Y1921" s="301"/>
      <c r="Z1921" s="301"/>
      <c r="AB1921" s="303" t="str">
        <f t="shared" si="93"/>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91"/>
        <v/>
      </c>
      <c r="T1922" s="264" t="str">
        <f ca="1">IF(B1922="","",IF(ISERROR(MATCH($J1922,SorP!$B$1:$B$6230,0)),"",INDIRECT("'SorP'!$A$"&amp;MATCH($J1922,SorP!$B$1:$B$6230,0))))</f>
        <v/>
      </c>
      <c r="U1922" s="299"/>
      <c r="V1922" s="300" t="e">
        <f>IF(C1922="",NA(),MATCH($B1922&amp;$C1922,'Smelter Look-up'!$J:$J,0))</f>
        <v>#N/A</v>
      </c>
      <c r="W1922" s="301"/>
      <c r="X1922" s="301">
        <f t="shared" ca="1" si="92"/>
        <v>0</v>
      </c>
      <c r="Y1922" s="301"/>
      <c r="Z1922" s="301"/>
      <c r="AB1922" s="303" t="str">
        <f t="shared" si="93"/>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91"/>
        <v/>
      </c>
      <c r="T1923" s="264" t="str">
        <f ca="1">IF(B1923="","",IF(ISERROR(MATCH($J1923,SorP!$B$1:$B$6230,0)),"",INDIRECT("'SorP'!$A$"&amp;MATCH($J1923,SorP!$B$1:$B$6230,0))))</f>
        <v/>
      </c>
      <c r="U1923" s="299"/>
      <c r="V1923" s="300" t="e">
        <f>IF(C1923="",NA(),MATCH($B1923&amp;$C1923,'Smelter Look-up'!$J:$J,0))</f>
        <v>#N/A</v>
      </c>
      <c r="W1923" s="301"/>
      <c r="X1923" s="301">
        <f t="shared" ca="1" si="92"/>
        <v>0</v>
      </c>
      <c r="Y1923" s="301"/>
      <c r="Z1923" s="301"/>
      <c r="AB1923" s="303" t="str">
        <f t="shared" si="93"/>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91"/>
        <v/>
      </c>
      <c r="T1924" s="264" t="str">
        <f ca="1">IF(B1924="","",IF(ISERROR(MATCH($J1924,SorP!$B$1:$B$6230,0)),"",INDIRECT("'SorP'!$A$"&amp;MATCH($J1924,SorP!$B$1:$B$6230,0))))</f>
        <v/>
      </c>
      <c r="U1924" s="299"/>
      <c r="V1924" s="300" t="e">
        <f>IF(C1924="",NA(),MATCH($B1924&amp;$C1924,'Smelter Look-up'!$J:$J,0))</f>
        <v>#N/A</v>
      </c>
      <c r="W1924" s="301"/>
      <c r="X1924" s="301">
        <f t="shared" ca="1" si="92"/>
        <v>0</v>
      </c>
      <c r="Y1924" s="301"/>
      <c r="Z1924" s="301"/>
      <c r="AB1924" s="303" t="str">
        <f t="shared" si="93"/>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91"/>
        <v/>
      </c>
      <c r="T1925" s="264" t="str">
        <f ca="1">IF(B1925="","",IF(ISERROR(MATCH($J1925,SorP!$B$1:$B$6230,0)),"",INDIRECT("'SorP'!$A$"&amp;MATCH($J1925,SorP!$B$1:$B$6230,0))))</f>
        <v/>
      </c>
      <c r="U1925" s="299"/>
      <c r="V1925" s="300" t="e">
        <f>IF(C1925="",NA(),MATCH($B1925&amp;$C1925,'Smelter Look-up'!$J:$J,0))</f>
        <v>#N/A</v>
      </c>
      <c r="W1925" s="301"/>
      <c r="X1925" s="301">
        <f t="shared" ca="1" si="92"/>
        <v>0</v>
      </c>
      <c r="Y1925" s="301"/>
      <c r="Z1925" s="301"/>
      <c r="AB1925" s="303" t="str">
        <f t="shared" si="93"/>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ca="1" si="91"/>
        <v/>
      </c>
      <c r="T1926" s="264" t="str">
        <f ca="1">IF(B1926="","",IF(ISERROR(MATCH($J1926,SorP!$B$1:$B$6230,0)),"",INDIRECT("'SorP'!$A$"&amp;MATCH($J1926,SorP!$B$1:$B$6230,0))))</f>
        <v/>
      </c>
      <c r="U1926" s="299"/>
      <c r="V1926" s="300" t="e">
        <f>IF(C1926="",NA(),MATCH($B1926&amp;$C1926,'Smelter Look-up'!$J:$J,0))</f>
        <v>#N/A</v>
      </c>
      <c r="W1926" s="301"/>
      <c r="X1926" s="301">
        <f t="shared" ca="1" si="92"/>
        <v>0</v>
      </c>
      <c r="Y1926" s="301"/>
      <c r="Z1926" s="301"/>
      <c r="AB1926" s="303" t="str">
        <f t="shared" si="93"/>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ref="S1961:S2024" ca="1" si="94">IF(B1961="","",IF(ISERROR(MATCH($E1961,CL,0)),"Unknown",INDIRECT("'C'!$A$"&amp;MATCH($E1961,CL,0)+1)))</f>
        <v/>
      </c>
      <c r="T1961" s="264" t="str">
        <f ca="1">IF(B1961="","",IF(ISERROR(MATCH($J1961,SorP!$B$1:$B$6230,0)),"",INDIRECT("'SorP'!$A$"&amp;MATCH($J1961,SorP!$B$1:$B$6230,0))))</f>
        <v/>
      </c>
      <c r="U1961" s="299"/>
      <c r="V1961" s="300" t="e">
        <f>IF(C1961="",NA(),MATCH($B1961&amp;$C1961,'Smelter Look-up'!$J:$J,0))</f>
        <v>#N/A</v>
      </c>
      <c r="W1961" s="301"/>
      <c r="X1961" s="301">
        <f t="shared" ref="X1961:X2024" ca="1" si="95">IF(AND(C1961="Smelter not listed",OR(LEN(D1961)=0,LEN(E1961)=0)),1,0)</f>
        <v>0</v>
      </c>
      <c r="Y1961" s="301"/>
      <c r="Z1961" s="301"/>
      <c r="AB1961" s="303" t="str">
        <f t="shared" ref="AB1961:AB2024" si="96">B1961&amp;C1961</f>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4"/>
        <v/>
      </c>
      <c r="T1962" s="264" t="str">
        <f ca="1">IF(B1962="","",IF(ISERROR(MATCH($J1962,SorP!$B$1:$B$6230,0)),"",INDIRECT("'SorP'!$A$"&amp;MATCH($J1962,SorP!$B$1:$B$6230,0))))</f>
        <v/>
      </c>
      <c r="U1962" s="299"/>
      <c r="V1962" s="300" t="e">
        <f>IF(C1962="",NA(),MATCH($B1962&amp;$C1962,'Smelter Look-up'!$J:$J,0))</f>
        <v>#N/A</v>
      </c>
      <c r="W1962" s="301"/>
      <c r="X1962" s="301">
        <f t="shared" ca="1" si="95"/>
        <v>0</v>
      </c>
      <c r="Y1962" s="301"/>
      <c r="Z1962" s="301"/>
      <c r="AB1962" s="303" t="str">
        <f t="shared" si="96"/>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4"/>
        <v/>
      </c>
      <c r="T1963" s="264" t="str">
        <f ca="1">IF(B1963="","",IF(ISERROR(MATCH($J1963,SorP!$B$1:$B$6230,0)),"",INDIRECT("'SorP'!$A$"&amp;MATCH($J1963,SorP!$B$1:$B$6230,0))))</f>
        <v/>
      </c>
      <c r="U1963" s="299"/>
      <c r="V1963" s="300" t="e">
        <f>IF(C1963="",NA(),MATCH($B1963&amp;$C1963,'Smelter Look-up'!$J:$J,0))</f>
        <v>#N/A</v>
      </c>
      <c r="W1963" s="301"/>
      <c r="X1963" s="301">
        <f t="shared" ca="1" si="95"/>
        <v>0</v>
      </c>
      <c r="Y1963" s="301"/>
      <c r="Z1963" s="301"/>
      <c r="AB1963" s="303" t="str">
        <f t="shared" si="96"/>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4"/>
        <v/>
      </c>
      <c r="T1964" s="264" t="str">
        <f ca="1">IF(B1964="","",IF(ISERROR(MATCH($J1964,SorP!$B$1:$B$6230,0)),"",INDIRECT("'SorP'!$A$"&amp;MATCH($J1964,SorP!$B$1:$B$6230,0))))</f>
        <v/>
      </c>
      <c r="U1964" s="299"/>
      <c r="V1964" s="300" t="e">
        <f>IF(C1964="",NA(),MATCH($B1964&amp;$C1964,'Smelter Look-up'!$J:$J,0))</f>
        <v>#N/A</v>
      </c>
      <c r="W1964" s="301"/>
      <c r="X1964" s="301">
        <f t="shared" ca="1" si="95"/>
        <v>0</v>
      </c>
      <c r="Y1964" s="301"/>
      <c r="Z1964" s="301"/>
      <c r="AB1964" s="303" t="str">
        <f t="shared" si="96"/>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4"/>
        <v/>
      </c>
      <c r="T1965" s="264" t="str">
        <f ca="1">IF(B1965="","",IF(ISERROR(MATCH($J1965,SorP!$B$1:$B$6230,0)),"",INDIRECT("'SorP'!$A$"&amp;MATCH($J1965,SorP!$B$1:$B$6230,0))))</f>
        <v/>
      </c>
      <c r="U1965" s="299"/>
      <c r="V1965" s="300" t="e">
        <f>IF(C1965="",NA(),MATCH($B1965&amp;$C1965,'Smelter Look-up'!$J:$J,0))</f>
        <v>#N/A</v>
      </c>
      <c r="W1965" s="301"/>
      <c r="X1965" s="301">
        <f t="shared" ca="1" si="95"/>
        <v>0</v>
      </c>
      <c r="Y1965" s="301"/>
      <c r="Z1965" s="301"/>
      <c r="AB1965" s="303" t="str">
        <f t="shared" si="96"/>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4"/>
        <v/>
      </c>
      <c r="T1966" s="264" t="str">
        <f ca="1">IF(B1966="","",IF(ISERROR(MATCH($J1966,SorP!$B$1:$B$6230,0)),"",INDIRECT("'SorP'!$A$"&amp;MATCH($J1966,SorP!$B$1:$B$6230,0))))</f>
        <v/>
      </c>
      <c r="U1966" s="299"/>
      <c r="V1966" s="300" t="e">
        <f>IF(C1966="",NA(),MATCH($B1966&amp;$C1966,'Smelter Look-up'!$J:$J,0))</f>
        <v>#N/A</v>
      </c>
      <c r="W1966" s="301"/>
      <c r="X1966" s="301">
        <f t="shared" ca="1" si="95"/>
        <v>0</v>
      </c>
      <c r="Y1966" s="301"/>
      <c r="Z1966" s="301"/>
      <c r="AB1966" s="303" t="str">
        <f t="shared" si="96"/>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4"/>
        <v/>
      </c>
      <c r="T1967" s="264" t="str">
        <f ca="1">IF(B1967="","",IF(ISERROR(MATCH($J1967,SorP!$B$1:$B$6230,0)),"",INDIRECT("'SorP'!$A$"&amp;MATCH($J1967,SorP!$B$1:$B$6230,0))))</f>
        <v/>
      </c>
      <c r="U1967" s="299"/>
      <c r="V1967" s="300" t="e">
        <f>IF(C1967="",NA(),MATCH($B1967&amp;$C1967,'Smelter Look-up'!$J:$J,0))</f>
        <v>#N/A</v>
      </c>
      <c r="W1967" s="301"/>
      <c r="X1967" s="301">
        <f t="shared" ca="1" si="95"/>
        <v>0</v>
      </c>
      <c r="Y1967" s="301"/>
      <c r="Z1967" s="301"/>
      <c r="AB1967" s="303" t="str">
        <f t="shared" si="96"/>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4"/>
        <v/>
      </c>
      <c r="T1968" s="264" t="str">
        <f ca="1">IF(B1968="","",IF(ISERROR(MATCH($J1968,SorP!$B$1:$B$6230,0)),"",INDIRECT("'SorP'!$A$"&amp;MATCH($J1968,SorP!$B$1:$B$6230,0))))</f>
        <v/>
      </c>
      <c r="U1968" s="299"/>
      <c r="V1968" s="300" t="e">
        <f>IF(C1968="",NA(),MATCH($B1968&amp;$C1968,'Smelter Look-up'!$J:$J,0))</f>
        <v>#N/A</v>
      </c>
      <c r="W1968" s="301"/>
      <c r="X1968" s="301">
        <f t="shared" ca="1" si="95"/>
        <v>0</v>
      </c>
      <c r="Y1968" s="301"/>
      <c r="Z1968" s="301"/>
      <c r="AB1968" s="303" t="str">
        <f t="shared" si="96"/>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4"/>
        <v/>
      </c>
      <c r="T1969" s="264" t="str">
        <f ca="1">IF(B1969="","",IF(ISERROR(MATCH($J1969,SorP!$B$1:$B$6230,0)),"",INDIRECT("'SorP'!$A$"&amp;MATCH($J1969,SorP!$B$1:$B$6230,0))))</f>
        <v/>
      </c>
      <c r="U1969" s="299"/>
      <c r="V1969" s="300" t="e">
        <f>IF(C1969="",NA(),MATCH($B1969&amp;$C1969,'Smelter Look-up'!$J:$J,0))</f>
        <v>#N/A</v>
      </c>
      <c r="W1969" s="301"/>
      <c r="X1969" s="301">
        <f t="shared" ca="1" si="95"/>
        <v>0</v>
      </c>
      <c r="Y1969" s="301"/>
      <c r="Z1969" s="301"/>
      <c r="AB1969" s="303" t="str">
        <f t="shared" si="96"/>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4"/>
        <v/>
      </c>
      <c r="T1970" s="264" t="str">
        <f ca="1">IF(B1970="","",IF(ISERROR(MATCH($J1970,SorP!$B$1:$B$6230,0)),"",INDIRECT("'SorP'!$A$"&amp;MATCH($J1970,SorP!$B$1:$B$6230,0))))</f>
        <v/>
      </c>
      <c r="U1970" s="299"/>
      <c r="V1970" s="300" t="e">
        <f>IF(C1970="",NA(),MATCH($B1970&amp;$C1970,'Smelter Look-up'!$J:$J,0))</f>
        <v>#N/A</v>
      </c>
      <c r="W1970" s="301"/>
      <c r="X1970" s="301">
        <f t="shared" ca="1" si="95"/>
        <v>0</v>
      </c>
      <c r="Y1970" s="301"/>
      <c r="Z1970" s="301"/>
      <c r="AB1970" s="303" t="str">
        <f t="shared" si="96"/>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4"/>
        <v/>
      </c>
      <c r="T1971" s="264" t="str">
        <f ca="1">IF(B1971="","",IF(ISERROR(MATCH($J1971,SorP!$B$1:$B$6230,0)),"",INDIRECT("'SorP'!$A$"&amp;MATCH($J1971,SorP!$B$1:$B$6230,0))))</f>
        <v/>
      </c>
      <c r="U1971" s="299"/>
      <c r="V1971" s="300" t="e">
        <f>IF(C1971="",NA(),MATCH($B1971&amp;$C1971,'Smelter Look-up'!$J:$J,0))</f>
        <v>#N/A</v>
      </c>
      <c r="W1971" s="301"/>
      <c r="X1971" s="301">
        <f t="shared" ca="1" si="95"/>
        <v>0</v>
      </c>
      <c r="Y1971" s="301"/>
      <c r="Z1971" s="301"/>
      <c r="AB1971" s="303" t="str">
        <f t="shared" si="96"/>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4"/>
        <v/>
      </c>
      <c r="T1972" s="264" t="str">
        <f ca="1">IF(B1972="","",IF(ISERROR(MATCH($J1972,SorP!$B$1:$B$6230,0)),"",INDIRECT("'SorP'!$A$"&amp;MATCH($J1972,SorP!$B$1:$B$6230,0))))</f>
        <v/>
      </c>
      <c r="U1972" s="299"/>
      <c r="V1972" s="300" t="e">
        <f>IF(C1972="",NA(),MATCH($B1972&amp;$C1972,'Smelter Look-up'!$J:$J,0))</f>
        <v>#N/A</v>
      </c>
      <c r="W1972" s="301"/>
      <c r="X1972" s="301">
        <f t="shared" ca="1" si="95"/>
        <v>0</v>
      </c>
      <c r="Y1972" s="301"/>
      <c r="Z1972" s="301"/>
      <c r="AB1972" s="303" t="str">
        <f t="shared" si="96"/>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4"/>
        <v/>
      </c>
      <c r="T1973" s="264" t="str">
        <f ca="1">IF(B1973="","",IF(ISERROR(MATCH($J1973,SorP!$B$1:$B$6230,0)),"",INDIRECT("'SorP'!$A$"&amp;MATCH($J1973,SorP!$B$1:$B$6230,0))))</f>
        <v/>
      </c>
      <c r="U1973" s="299"/>
      <c r="V1973" s="300" t="e">
        <f>IF(C1973="",NA(),MATCH($B1973&amp;$C1973,'Smelter Look-up'!$J:$J,0))</f>
        <v>#N/A</v>
      </c>
      <c r="W1973" s="301"/>
      <c r="X1973" s="301">
        <f t="shared" ca="1" si="95"/>
        <v>0</v>
      </c>
      <c r="Y1973" s="301"/>
      <c r="Z1973" s="301"/>
      <c r="AB1973" s="303" t="str">
        <f t="shared" si="96"/>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4"/>
        <v/>
      </c>
      <c r="T1974" s="264" t="str">
        <f ca="1">IF(B1974="","",IF(ISERROR(MATCH($J1974,SorP!$B$1:$B$6230,0)),"",INDIRECT("'SorP'!$A$"&amp;MATCH($J1974,SorP!$B$1:$B$6230,0))))</f>
        <v/>
      </c>
      <c r="U1974" s="299"/>
      <c r="V1974" s="300" t="e">
        <f>IF(C1974="",NA(),MATCH($B1974&amp;$C1974,'Smelter Look-up'!$J:$J,0))</f>
        <v>#N/A</v>
      </c>
      <c r="W1974" s="301"/>
      <c r="X1974" s="301">
        <f t="shared" ca="1" si="95"/>
        <v>0</v>
      </c>
      <c r="Y1974" s="301"/>
      <c r="Z1974" s="301"/>
      <c r="AB1974" s="303" t="str">
        <f t="shared" si="96"/>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4"/>
        <v/>
      </c>
      <c r="T1975" s="264" t="str">
        <f ca="1">IF(B1975="","",IF(ISERROR(MATCH($J1975,SorP!$B$1:$B$6230,0)),"",INDIRECT("'SorP'!$A$"&amp;MATCH($J1975,SorP!$B$1:$B$6230,0))))</f>
        <v/>
      </c>
      <c r="U1975" s="299"/>
      <c r="V1975" s="300" t="e">
        <f>IF(C1975="",NA(),MATCH($B1975&amp;$C1975,'Smelter Look-up'!$J:$J,0))</f>
        <v>#N/A</v>
      </c>
      <c r="W1975" s="301"/>
      <c r="X1975" s="301">
        <f t="shared" ca="1" si="95"/>
        <v>0</v>
      </c>
      <c r="Y1975" s="301"/>
      <c r="Z1975" s="301"/>
      <c r="AB1975" s="303" t="str">
        <f t="shared" si="96"/>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4"/>
        <v/>
      </c>
      <c r="T1976" s="264" t="str">
        <f ca="1">IF(B1976="","",IF(ISERROR(MATCH($J1976,SorP!$B$1:$B$6230,0)),"",INDIRECT("'SorP'!$A$"&amp;MATCH($J1976,SorP!$B$1:$B$6230,0))))</f>
        <v/>
      </c>
      <c r="U1976" s="299"/>
      <c r="V1976" s="300" t="e">
        <f>IF(C1976="",NA(),MATCH($B1976&amp;$C1976,'Smelter Look-up'!$J:$J,0))</f>
        <v>#N/A</v>
      </c>
      <c r="W1976" s="301"/>
      <c r="X1976" s="301">
        <f t="shared" ca="1" si="95"/>
        <v>0</v>
      </c>
      <c r="Y1976" s="301"/>
      <c r="Z1976" s="301"/>
      <c r="AB1976" s="303" t="str">
        <f t="shared" si="96"/>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4"/>
        <v/>
      </c>
      <c r="T1977" s="264" t="str">
        <f ca="1">IF(B1977="","",IF(ISERROR(MATCH($J1977,SorP!$B$1:$B$6230,0)),"",INDIRECT("'SorP'!$A$"&amp;MATCH($J1977,SorP!$B$1:$B$6230,0))))</f>
        <v/>
      </c>
      <c r="U1977" s="299"/>
      <c r="V1977" s="300" t="e">
        <f>IF(C1977="",NA(),MATCH($B1977&amp;$C1977,'Smelter Look-up'!$J:$J,0))</f>
        <v>#N/A</v>
      </c>
      <c r="W1977" s="301"/>
      <c r="X1977" s="301">
        <f t="shared" ca="1" si="95"/>
        <v>0</v>
      </c>
      <c r="Y1977" s="301"/>
      <c r="Z1977" s="301"/>
      <c r="AB1977" s="303" t="str">
        <f t="shared" si="96"/>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4"/>
        <v/>
      </c>
      <c r="T1978" s="264" t="str">
        <f ca="1">IF(B1978="","",IF(ISERROR(MATCH($J1978,SorP!$B$1:$B$6230,0)),"",INDIRECT("'SorP'!$A$"&amp;MATCH($J1978,SorP!$B$1:$B$6230,0))))</f>
        <v/>
      </c>
      <c r="U1978" s="299"/>
      <c r="V1978" s="300" t="e">
        <f>IF(C1978="",NA(),MATCH($B1978&amp;$C1978,'Smelter Look-up'!$J:$J,0))</f>
        <v>#N/A</v>
      </c>
      <c r="W1978" s="301"/>
      <c r="X1978" s="301">
        <f t="shared" ca="1" si="95"/>
        <v>0</v>
      </c>
      <c r="Y1978" s="301"/>
      <c r="Z1978" s="301"/>
      <c r="AB1978" s="303" t="str">
        <f t="shared" si="96"/>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4"/>
        <v/>
      </c>
      <c r="T1979" s="264" t="str">
        <f ca="1">IF(B1979="","",IF(ISERROR(MATCH($J1979,SorP!$B$1:$B$6230,0)),"",INDIRECT("'SorP'!$A$"&amp;MATCH($J1979,SorP!$B$1:$B$6230,0))))</f>
        <v/>
      </c>
      <c r="U1979" s="299"/>
      <c r="V1979" s="300" t="e">
        <f>IF(C1979="",NA(),MATCH($B1979&amp;$C1979,'Smelter Look-up'!$J:$J,0))</f>
        <v>#N/A</v>
      </c>
      <c r="W1979" s="301"/>
      <c r="X1979" s="301">
        <f t="shared" ca="1" si="95"/>
        <v>0</v>
      </c>
      <c r="Y1979" s="301"/>
      <c r="Z1979" s="301"/>
      <c r="AB1979" s="303" t="str">
        <f t="shared" si="96"/>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4"/>
        <v/>
      </c>
      <c r="T1980" s="264" t="str">
        <f ca="1">IF(B1980="","",IF(ISERROR(MATCH($J1980,SorP!$B$1:$B$6230,0)),"",INDIRECT("'SorP'!$A$"&amp;MATCH($J1980,SorP!$B$1:$B$6230,0))))</f>
        <v/>
      </c>
      <c r="U1980" s="299"/>
      <c r="V1980" s="300" t="e">
        <f>IF(C1980="",NA(),MATCH($B1980&amp;$C1980,'Smelter Look-up'!$J:$J,0))</f>
        <v>#N/A</v>
      </c>
      <c r="W1980" s="301"/>
      <c r="X1980" s="301">
        <f t="shared" ca="1" si="95"/>
        <v>0</v>
      </c>
      <c r="Y1980" s="301"/>
      <c r="Z1980" s="301"/>
      <c r="AB1980" s="303" t="str">
        <f t="shared" si="96"/>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4"/>
        <v/>
      </c>
      <c r="T1981" s="264" t="str">
        <f ca="1">IF(B1981="","",IF(ISERROR(MATCH($J1981,SorP!$B$1:$B$6230,0)),"",INDIRECT("'SorP'!$A$"&amp;MATCH($J1981,SorP!$B$1:$B$6230,0))))</f>
        <v/>
      </c>
      <c r="U1981" s="299"/>
      <c r="V1981" s="300" t="e">
        <f>IF(C1981="",NA(),MATCH($B1981&amp;$C1981,'Smelter Look-up'!$J:$J,0))</f>
        <v>#N/A</v>
      </c>
      <c r="W1981" s="301"/>
      <c r="X1981" s="301">
        <f t="shared" ca="1" si="95"/>
        <v>0</v>
      </c>
      <c r="Y1981" s="301"/>
      <c r="Z1981" s="301"/>
      <c r="AB1981" s="303" t="str">
        <f t="shared" si="96"/>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4"/>
        <v/>
      </c>
      <c r="T1982" s="264" t="str">
        <f ca="1">IF(B1982="","",IF(ISERROR(MATCH($J1982,SorP!$B$1:$B$6230,0)),"",INDIRECT("'SorP'!$A$"&amp;MATCH($J1982,SorP!$B$1:$B$6230,0))))</f>
        <v/>
      </c>
      <c r="U1982" s="299"/>
      <c r="V1982" s="300" t="e">
        <f>IF(C1982="",NA(),MATCH($B1982&amp;$C1982,'Smelter Look-up'!$J:$J,0))</f>
        <v>#N/A</v>
      </c>
      <c r="W1982" s="301"/>
      <c r="X1982" s="301">
        <f t="shared" ca="1" si="95"/>
        <v>0</v>
      </c>
      <c r="Y1982" s="301"/>
      <c r="Z1982" s="301"/>
      <c r="AB1982" s="303" t="str">
        <f t="shared" si="96"/>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4"/>
        <v/>
      </c>
      <c r="T1983" s="264" t="str">
        <f ca="1">IF(B1983="","",IF(ISERROR(MATCH($J1983,SorP!$B$1:$B$6230,0)),"",INDIRECT("'SorP'!$A$"&amp;MATCH($J1983,SorP!$B$1:$B$6230,0))))</f>
        <v/>
      </c>
      <c r="U1983" s="299"/>
      <c r="V1983" s="300" t="e">
        <f>IF(C1983="",NA(),MATCH($B1983&amp;$C1983,'Smelter Look-up'!$J:$J,0))</f>
        <v>#N/A</v>
      </c>
      <c r="W1983" s="301"/>
      <c r="X1983" s="301">
        <f t="shared" ca="1" si="95"/>
        <v>0</v>
      </c>
      <c r="Y1983" s="301"/>
      <c r="Z1983" s="301"/>
      <c r="AB1983" s="303" t="str">
        <f t="shared" si="96"/>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4"/>
        <v/>
      </c>
      <c r="T1984" s="264" t="str">
        <f ca="1">IF(B1984="","",IF(ISERROR(MATCH($J1984,SorP!$B$1:$B$6230,0)),"",INDIRECT("'SorP'!$A$"&amp;MATCH($J1984,SorP!$B$1:$B$6230,0))))</f>
        <v/>
      </c>
      <c r="U1984" s="299"/>
      <c r="V1984" s="300" t="e">
        <f>IF(C1984="",NA(),MATCH($B1984&amp;$C1984,'Smelter Look-up'!$J:$J,0))</f>
        <v>#N/A</v>
      </c>
      <c r="W1984" s="301"/>
      <c r="X1984" s="301">
        <f t="shared" ca="1" si="95"/>
        <v>0</v>
      </c>
      <c r="Y1984" s="301"/>
      <c r="Z1984" s="301"/>
      <c r="AB1984" s="303" t="str">
        <f t="shared" si="96"/>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4"/>
        <v/>
      </c>
      <c r="T1985" s="264" t="str">
        <f ca="1">IF(B1985="","",IF(ISERROR(MATCH($J1985,SorP!$B$1:$B$6230,0)),"",INDIRECT("'SorP'!$A$"&amp;MATCH($J1985,SorP!$B$1:$B$6230,0))))</f>
        <v/>
      </c>
      <c r="U1985" s="299"/>
      <c r="V1985" s="300" t="e">
        <f>IF(C1985="",NA(),MATCH($B1985&amp;$C1985,'Smelter Look-up'!$J:$J,0))</f>
        <v>#N/A</v>
      </c>
      <c r="W1985" s="301"/>
      <c r="X1985" s="301">
        <f t="shared" ca="1" si="95"/>
        <v>0</v>
      </c>
      <c r="Y1985" s="301"/>
      <c r="Z1985" s="301"/>
      <c r="AB1985" s="303" t="str">
        <f t="shared" si="96"/>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4"/>
        <v/>
      </c>
      <c r="T1986" s="264" t="str">
        <f ca="1">IF(B1986="","",IF(ISERROR(MATCH($J1986,SorP!$B$1:$B$6230,0)),"",INDIRECT("'SorP'!$A$"&amp;MATCH($J1986,SorP!$B$1:$B$6230,0))))</f>
        <v/>
      </c>
      <c r="U1986" s="299"/>
      <c r="V1986" s="300" t="e">
        <f>IF(C1986="",NA(),MATCH($B1986&amp;$C1986,'Smelter Look-up'!$J:$J,0))</f>
        <v>#N/A</v>
      </c>
      <c r="W1986" s="301"/>
      <c r="X1986" s="301">
        <f t="shared" ca="1" si="95"/>
        <v>0</v>
      </c>
      <c r="Y1986" s="301"/>
      <c r="Z1986" s="301"/>
      <c r="AB1986" s="303" t="str">
        <f t="shared" si="96"/>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4"/>
        <v/>
      </c>
      <c r="T1987" s="264" t="str">
        <f ca="1">IF(B1987="","",IF(ISERROR(MATCH($J1987,SorP!$B$1:$B$6230,0)),"",INDIRECT("'SorP'!$A$"&amp;MATCH($J1987,SorP!$B$1:$B$6230,0))))</f>
        <v/>
      </c>
      <c r="U1987" s="299"/>
      <c r="V1987" s="300" t="e">
        <f>IF(C1987="",NA(),MATCH($B1987&amp;$C1987,'Smelter Look-up'!$J:$J,0))</f>
        <v>#N/A</v>
      </c>
      <c r="W1987" s="301"/>
      <c r="X1987" s="301">
        <f t="shared" ca="1" si="95"/>
        <v>0</v>
      </c>
      <c r="Y1987" s="301"/>
      <c r="Z1987" s="301"/>
      <c r="AB1987" s="303" t="str">
        <f t="shared" si="96"/>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4"/>
        <v/>
      </c>
      <c r="T1988" s="264" t="str">
        <f ca="1">IF(B1988="","",IF(ISERROR(MATCH($J1988,SorP!$B$1:$B$6230,0)),"",INDIRECT("'SorP'!$A$"&amp;MATCH($J1988,SorP!$B$1:$B$6230,0))))</f>
        <v/>
      </c>
      <c r="U1988" s="299"/>
      <c r="V1988" s="300" t="e">
        <f>IF(C1988="",NA(),MATCH($B1988&amp;$C1988,'Smelter Look-up'!$J:$J,0))</f>
        <v>#N/A</v>
      </c>
      <c r="W1988" s="301"/>
      <c r="X1988" s="301">
        <f t="shared" ca="1" si="95"/>
        <v>0</v>
      </c>
      <c r="Y1988" s="301"/>
      <c r="Z1988" s="301"/>
      <c r="AB1988" s="303" t="str">
        <f t="shared" si="96"/>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4"/>
        <v/>
      </c>
      <c r="T1989" s="264" t="str">
        <f ca="1">IF(B1989="","",IF(ISERROR(MATCH($J1989,SorP!$B$1:$B$6230,0)),"",INDIRECT("'SorP'!$A$"&amp;MATCH($J1989,SorP!$B$1:$B$6230,0))))</f>
        <v/>
      </c>
      <c r="U1989" s="299"/>
      <c r="V1989" s="300" t="e">
        <f>IF(C1989="",NA(),MATCH($B1989&amp;$C1989,'Smelter Look-up'!$J:$J,0))</f>
        <v>#N/A</v>
      </c>
      <c r="W1989" s="301"/>
      <c r="X1989" s="301">
        <f t="shared" ca="1" si="95"/>
        <v>0</v>
      </c>
      <c r="Y1989" s="301"/>
      <c r="Z1989" s="301"/>
      <c r="AB1989" s="303" t="str">
        <f t="shared" si="96"/>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ca="1" si="94"/>
        <v/>
      </c>
      <c r="T1990" s="264" t="str">
        <f ca="1">IF(B1990="","",IF(ISERROR(MATCH($J1990,SorP!$B$1:$B$6230,0)),"",INDIRECT("'SorP'!$A$"&amp;MATCH($J1990,SorP!$B$1:$B$6230,0))))</f>
        <v/>
      </c>
      <c r="U1990" s="299"/>
      <c r="V1990" s="300" t="e">
        <f>IF(C1990="",NA(),MATCH($B1990&amp;$C1990,'Smelter Look-up'!$J:$J,0))</f>
        <v>#N/A</v>
      </c>
      <c r="W1990" s="301"/>
      <c r="X1990" s="301">
        <f t="shared" ca="1" si="95"/>
        <v>0</v>
      </c>
      <c r="Y1990" s="301"/>
      <c r="Z1990" s="301"/>
      <c r="AB1990" s="303" t="str">
        <f t="shared" si="96"/>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ref="S2025:S2088" ca="1" si="97">IF(B2025="","",IF(ISERROR(MATCH($E2025,CL,0)),"Unknown",INDIRECT("'C'!$A$"&amp;MATCH($E2025,CL,0)+1)))</f>
        <v/>
      </c>
      <c r="T2025" s="264" t="str">
        <f ca="1">IF(B2025="","",IF(ISERROR(MATCH($J2025,SorP!$B$1:$B$6230,0)),"",INDIRECT("'SorP'!$A$"&amp;MATCH($J2025,SorP!$B$1:$B$6230,0))))</f>
        <v/>
      </c>
      <c r="U2025" s="299"/>
      <c r="V2025" s="300" t="e">
        <f>IF(C2025="",NA(),MATCH($B2025&amp;$C2025,'Smelter Look-up'!$J:$J,0))</f>
        <v>#N/A</v>
      </c>
      <c r="W2025" s="301"/>
      <c r="X2025" s="301">
        <f t="shared" ref="X2025:X2088" ca="1" si="98">IF(AND(C2025="Smelter not listed",OR(LEN(D2025)=0,LEN(E2025)=0)),1,0)</f>
        <v>0</v>
      </c>
      <c r="Y2025" s="301"/>
      <c r="Z2025" s="301"/>
      <c r="AB2025" s="303" t="str">
        <f t="shared" ref="AB2025:AB2088" si="99">B2025&amp;C2025</f>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7"/>
        <v/>
      </c>
      <c r="T2026" s="264" t="str">
        <f ca="1">IF(B2026="","",IF(ISERROR(MATCH($J2026,SorP!$B$1:$B$6230,0)),"",INDIRECT("'SorP'!$A$"&amp;MATCH($J2026,SorP!$B$1:$B$6230,0))))</f>
        <v/>
      </c>
      <c r="U2026" s="299"/>
      <c r="V2026" s="300" t="e">
        <f>IF(C2026="",NA(),MATCH($B2026&amp;$C2026,'Smelter Look-up'!$J:$J,0))</f>
        <v>#N/A</v>
      </c>
      <c r="W2026" s="301"/>
      <c r="X2026" s="301">
        <f t="shared" ca="1" si="98"/>
        <v>0</v>
      </c>
      <c r="Y2026" s="301"/>
      <c r="Z2026" s="301"/>
      <c r="AB2026" s="303" t="str">
        <f t="shared" si="99"/>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7"/>
        <v/>
      </c>
      <c r="T2027" s="264" t="str">
        <f ca="1">IF(B2027="","",IF(ISERROR(MATCH($J2027,SorP!$B$1:$B$6230,0)),"",INDIRECT("'SorP'!$A$"&amp;MATCH($J2027,SorP!$B$1:$B$6230,0))))</f>
        <v/>
      </c>
      <c r="U2027" s="299"/>
      <c r="V2027" s="300" t="e">
        <f>IF(C2027="",NA(),MATCH($B2027&amp;$C2027,'Smelter Look-up'!$J:$J,0))</f>
        <v>#N/A</v>
      </c>
      <c r="W2027" s="301"/>
      <c r="X2027" s="301">
        <f t="shared" ca="1" si="98"/>
        <v>0</v>
      </c>
      <c r="Y2027" s="301"/>
      <c r="Z2027" s="301"/>
      <c r="AB2027" s="303" t="str">
        <f t="shared" si="99"/>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7"/>
        <v/>
      </c>
      <c r="T2028" s="264" t="str">
        <f ca="1">IF(B2028="","",IF(ISERROR(MATCH($J2028,SorP!$B$1:$B$6230,0)),"",INDIRECT("'SorP'!$A$"&amp;MATCH($J2028,SorP!$B$1:$B$6230,0))))</f>
        <v/>
      </c>
      <c r="U2028" s="299"/>
      <c r="V2028" s="300" t="e">
        <f>IF(C2028="",NA(),MATCH($B2028&amp;$C2028,'Smelter Look-up'!$J:$J,0))</f>
        <v>#N/A</v>
      </c>
      <c r="W2028" s="301"/>
      <c r="X2028" s="301">
        <f t="shared" ca="1" si="98"/>
        <v>0</v>
      </c>
      <c r="Y2028" s="301"/>
      <c r="Z2028" s="301"/>
      <c r="AB2028" s="303" t="str">
        <f t="shared" si="99"/>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7"/>
        <v/>
      </c>
      <c r="T2029" s="264" t="str">
        <f ca="1">IF(B2029="","",IF(ISERROR(MATCH($J2029,SorP!$B$1:$B$6230,0)),"",INDIRECT("'SorP'!$A$"&amp;MATCH($J2029,SorP!$B$1:$B$6230,0))))</f>
        <v/>
      </c>
      <c r="U2029" s="299"/>
      <c r="V2029" s="300" t="e">
        <f>IF(C2029="",NA(),MATCH($B2029&amp;$C2029,'Smelter Look-up'!$J:$J,0))</f>
        <v>#N/A</v>
      </c>
      <c r="W2029" s="301"/>
      <c r="X2029" s="301">
        <f t="shared" ca="1" si="98"/>
        <v>0</v>
      </c>
      <c r="Y2029" s="301"/>
      <c r="Z2029" s="301"/>
      <c r="AB2029" s="303" t="str">
        <f t="shared" si="99"/>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7"/>
        <v/>
      </c>
      <c r="T2030" s="264" t="str">
        <f ca="1">IF(B2030="","",IF(ISERROR(MATCH($J2030,SorP!$B$1:$B$6230,0)),"",INDIRECT("'SorP'!$A$"&amp;MATCH($J2030,SorP!$B$1:$B$6230,0))))</f>
        <v/>
      </c>
      <c r="U2030" s="299"/>
      <c r="V2030" s="300" t="e">
        <f>IF(C2030="",NA(),MATCH($B2030&amp;$C2030,'Smelter Look-up'!$J:$J,0))</f>
        <v>#N/A</v>
      </c>
      <c r="W2030" s="301"/>
      <c r="X2030" s="301">
        <f t="shared" ca="1" si="98"/>
        <v>0</v>
      </c>
      <c r="Y2030" s="301"/>
      <c r="Z2030" s="301"/>
      <c r="AB2030" s="303" t="str">
        <f t="shared" si="99"/>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7"/>
        <v/>
      </c>
      <c r="T2031" s="264" t="str">
        <f ca="1">IF(B2031="","",IF(ISERROR(MATCH($J2031,SorP!$B$1:$B$6230,0)),"",INDIRECT("'SorP'!$A$"&amp;MATCH($J2031,SorP!$B$1:$B$6230,0))))</f>
        <v/>
      </c>
      <c r="U2031" s="299"/>
      <c r="V2031" s="300" t="e">
        <f>IF(C2031="",NA(),MATCH($B2031&amp;$C2031,'Smelter Look-up'!$J:$J,0))</f>
        <v>#N/A</v>
      </c>
      <c r="W2031" s="301"/>
      <c r="X2031" s="301">
        <f t="shared" ca="1" si="98"/>
        <v>0</v>
      </c>
      <c r="Y2031" s="301"/>
      <c r="Z2031" s="301"/>
      <c r="AB2031" s="303" t="str">
        <f t="shared" si="99"/>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7"/>
        <v/>
      </c>
      <c r="T2032" s="264" t="str">
        <f ca="1">IF(B2032="","",IF(ISERROR(MATCH($J2032,SorP!$B$1:$B$6230,0)),"",INDIRECT("'SorP'!$A$"&amp;MATCH($J2032,SorP!$B$1:$B$6230,0))))</f>
        <v/>
      </c>
      <c r="U2032" s="299"/>
      <c r="V2032" s="300" t="e">
        <f>IF(C2032="",NA(),MATCH($B2032&amp;$C2032,'Smelter Look-up'!$J:$J,0))</f>
        <v>#N/A</v>
      </c>
      <c r="W2032" s="301"/>
      <c r="X2032" s="301">
        <f t="shared" ca="1" si="98"/>
        <v>0</v>
      </c>
      <c r="Y2032" s="301"/>
      <c r="Z2032" s="301"/>
      <c r="AB2032" s="303" t="str">
        <f t="shared" si="99"/>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7"/>
        <v/>
      </c>
      <c r="T2033" s="264" t="str">
        <f ca="1">IF(B2033="","",IF(ISERROR(MATCH($J2033,SorP!$B$1:$B$6230,0)),"",INDIRECT("'SorP'!$A$"&amp;MATCH($J2033,SorP!$B$1:$B$6230,0))))</f>
        <v/>
      </c>
      <c r="U2033" s="299"/>
      <c r="V2033" s="300" t="e">
        <f>IF(C2033="",NA(),MATCH($B2033&amp;$C2033,'Smelter Look-up'!$J:$J,0))</f>
        <v>#N/A</v>
      </c>
      <c r="W2033" s="301"/>
      <c r="X2033" s="301">
        <f t="shared" ca="1" si="98"/>
        <v>0</v>
      </c>
      <c r="Y2033" s="301"/>
      <c r="Z2033" s="301"/>
      <c r="AB2033" s="303" t="str">
        <f t="shared" si="99"/>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7"/>
        <v/>
      </c>
      <c r="T2034" s="264" t="str">
        <f ca="1">IF(B2034="","",IF(ISERROR(MATCH($J2034,SorP!$B$1:$B$6230,0)),"",INDIRECT("'SorP'!$A$"&amp;MATCH($J2034,SorP!$B$1:$B$6230,0))))</f>
        <v/>
      </c>
      <c r="U2034" s="299"/>
      <c r="V2034" s="300" t="e">
        <f>IF(C2034="",NA(),MATCH($B2034&amp;$C2034,'Smelter Look-up'!$J:$J,0))</f>
        <v>#N/A</v>
      </c>
      <c r="W2034" s="301"/>
      <c r="X2034" s="301">
        <f t="shared" ca="1" si="98"/>
        <v>0</v>
      </c>
      <c r="Y2034" s="301"/>
      <c r="Z2034" s="301"/>
      <c r="AB2034" s="303" t="str">
        <f t="shared" si="99"/>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7"/>
        <v/>
      </c>
      <c r="T2035" s="264" t="str">
        <f ca="1">IF(B2035="","",IF(ISERROR(MATCH($J2035,SorP!$B$1:$B$6230,0)),"",INDIRECT("'SorP'!$A$"&amp;MATCH($J2035,SorP!$B$1:$B$6230,0))))</f>
        <v/>
      </c>
      <c r="U2035" s="299"/>
      <c r="V2035" s="300" t="e">
        <f>IF(C2035="",NA(),MATCH($B2035&amp;$C2035,'Smelter Look-up'!$J:$J,0))</f>
        <v>#N/A</v>
      </c>
      <c r="W2035" s="301"/>
      <c r="X2035" s="301">
        <f t="shared" ca="1" si="98"/>
        <v>0</v>
      </c>
      <c r="Y2035" s="301"/>
      <c r="Z2035" s="301"/>
      <c r="AB2035" s="303" t="str">
        <f t="shared" si="99"/>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7"/>
        <v/>
      </c>
      <c r="T2036" s="264" t="str">
        <f ca="1">IF(B2036="","",IF(ISERROR(MATCH($J2036,SorP!$B$1:$B$6230,0)),"",INDIRECT("'SorP'!$A$"&amp;MATCH($J2036,SorP!$B$1:$B$6230,0))))</f>
        <v/>
      </c>
      <c r="U2036" s="299"/>
      <c r="V2036" s="300" t="e">
        <f>IF(C2036="",NA(),MATCH($B2036&amp;$C2036,'Smelter Look-up'!$J:$J,0))</f>
        <v>#N/A</v>
      </c>
      <c r="W2036" s="301"/>
      <c r="X2036" s="301">
        <f t="shared" ca="1" si="98"/>
        <v>0</v>
      </c>
      <c r="Y2036" s="301"/>
      <c r="Z2036" s="301"/>
      <c r="AB2036" s="303" t="str">
        <f t="shared" si="99"/>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7"/>
        <v/>
      </c>
      <c r="T2037" s="264" t="str">
        <f ca="1">IF(B2037="","",IF(ISERROR(MATCH($J2037,SorP!$B$1:$B$6230,0)),"",INDIRECT("'SorP'!$A$"&amp;MATCH($J2037,SorP!$B$1:$B$6230,0))))</f>
        <v/>
      </c>
      <c r="U2037" s="299"/>
      <c r="V2037" s="300" t="e">
        <f>IF(C2037="",NA(),MATCH($B2037&amp;$C2037,'Smelter Look-up'!$J:$J,0))</f>
        <v>#N/A</v>
      </c>
      <c r="W2037" s="301"/>
      <c r="X2037" s="301">
        <f t="shared" ca="1" si="98"/>
        <v>0</v>
      </c>
      <c r="Y2037" s="301"/>
      <c r="Z2037" s="301"/>
      <c r="AB2037" s="303" t="str">
        <f t="shared" si="99"/>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7"/>
        <v/>
      </c>
      <c r="T2038" s="264" t="str">
        <f ca="1">IF(B2038="","",IF(ISERROR(MATCH($J2038,SorP!$B$1:$B$6230,0)),"",INDIRECT("'SorP'!$A$"&amp;MATCH($J2038,SorP!$B$1:$B$6230,0))))</f>
        <v/>
      </c>
      <c r="U2038" s="299"/>
      <c r="V2038" s="300" t="e">
        <f>IF(C2038="",NA(),MATCH($B2038&amp;$C2038,'Smelter Look-up'!$J:$J,0))</f>
        <v>#N/A</v>
      </c>
      <c r="W2038" s="301"/>
      <c r="X2038" s="301">
        <f t="shared" ca="1" si="98"/>
        <v>0</v>
      </c>
      <c r="Y2038" s="301"/>
      <c r="Z2038" s="301"/>
      <c r="AB2038" s="303" t="str">
        <f t="shared" si="99"/>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7"/>
        <v/>
      </c>
      <c r="T2039" s="264" t="str">
        <f ca="1">IF(B2039="","",IF(ISERROR(MATCH($J2039,SorP!$B$1:$B$6230,0)),"",INDIRECT("'SorP'!$A$"&amp;MATCH($J2039,SorP!$B$1:$B$6230,0))))</f>
        <v/>
      </c>
      <c r="U2039" s="299"/>
      <c r="V2039" s="300" t="e">
        <f>IF(C2039="",NA(),MATCH($B2039&amp;$C2039,'Smelter Look-up'!$J:$J,0))</f>
        <v>#N/A</v>
      </c>
      <c r="W2039" s="301"/>
      <c r="X2039" s="301">
        <f t="shared" ca="1" si="98"/>
        <v>0</v>
      </c>
      <c r="Y2039" s="301"/>
      <c r="Z2039" s="301"/>
      <c r="AB2039" s="303" t="str">
        <f t="shared" si="99"/>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7"/>
        <v/>
      </c>
      <c r="T2040" s="264" t="str">
        <f ca="1">IF(B2040="","",IF(ISERROR(MATCH($J2040,SorP!$B$1:$B$6230,0)),"",INDIRECT("'SorP'!$A$"&amp;MATCH($J2040,SorP!$B$1:$B$6230,0))))</f>
        <v/>
      </c>
      <c r="U2040" s="299"/>
      <c r="V2040" s="300" t="e">
        <f>IF(C2040="",NA(),MATCH($B2040&amp;$C2040,'Smelter Look-up'!$J:$J,0))</f>
        <v>#N/A</v>
      </c>
      <c r="W2040" s="301"/>
      <c r="X2040" s="301">
        <f t="shared" ca="1" si="98"/>
        <v>0</v>
      </c>
      <c r="Y2040" s="301"/>
      <c r="Z2040" s="301"/>
      <c r="AB2040" s="303" t="str">
        <f t="shared" si="99"/>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7"/>
        <v/>
      </c>
      <c r="T2041" s="264" t="str">
        <f ca="1">IF(B2041="","",IF(ISERROR(MATCH($J2041,SorP!$B$1:$B$6230,0)),"",INDIRECT("'SorP'!$A$"&amp;MATCH($J2041,SorP!$B$1:$B$6230,0))))</f>
        <v/>
      </c>
      <c r="U2041" s="299"/>
      <c r="V2041" s="300" t="e">
        <f>IF(C2041="",NA(),MATCH($B2041&amp;$C2041,'Smelter Look-up'!$J:$J,0))</f>
        <v>#N/A</v>
      </c>
      <c r="W2041" s="301"/>
      <c r="X2041" s="301">
        <f t="shared" ca="1" si="98"/>
        <v>0</v>
      </c>
      <c r="Y2041" s="301"/>
      <c r="Z2041" s="301"/>
      <c r="AB2041" s="303" t="str">
        <f t="shared" si="99"/>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7"/>
        <v/>
      </c>
      <c r="T2042" s="264" t="str">
        <f ca="1">IF(B2042="","",IF(ISERROR(MATCH($J2042,SorP!$B$1:$B$6230,0)),"",INDIRECT("'SorP'!$A$"&amp;MATCH($J2042,SorP!$B$1:$B$6230,0))))</f>
        <v/>
      </c>
      <c r="U2042" s="299"/>
      <c r="V2042" s="300" t="e">
        <f>IF(C2042="",NA(),MATCH($B2042&amp;$C2042,'Smelter Look-up'!$J:$J,0))</f>
        <v>#N/A</v>
      </c>
      <c r="W2042" s="301"/>
      <c r="X2042" s="301">
        <f t="shared" ca="1" si="98"/>
        <v>0</v>
      </c>
      <c r="Y2042" s="301"/>
      <c r="Z2042" s="301"/>
      <c r="AB2042" s="303" t="str">
        <f t="shared" si="99"/>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7"/>
        <v/>
      </c>
      <c r="T2043" s="264" t="str">
        <f ca="1">IF(B2043="","",IF(ISERROR(MATCH($J2043,SorP!$B$1:$B$6230,0)),"",INDIRECT("'SorP'!$A$"&amp;MATCH($J2043,SorP!$B$1:$B$6230,0))))</f>
        <v/>
      </c>
      <c r="U2043" s="299"/>
      <c r="V2043" s="300" t="e">
        <f>IF(C2043="",NA(),MATCH($B2043&amp;$C2043,'Smelter Look-up'!$J:$J,0))</f>
        <v>#N/A</v>
      </c>
      <c r="W2043" s="301"/>
      <c r="X2043" s="301">
        <f t="shared" ca="1" si="98"/>
        <v>0</v>
      </c>
      <c r="Y2043" s="301"/>
      <c r="Z2043" s="301"/>
      <c r="AB2043" s="303" t="str">
        <f t="shared" si="99"/>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7"/>
        <v/>
      </c>
      <c r="T2044" s="264" t="str">
        <f ca="1">IF(B2044="","",IF(ISERROR(MATCH($J2044,SorP!$B$1:$B$6230,0)),"",INDIRECT("'SorP'!$A$"&amp;MATCH($J2044,SorP!$B$1:$B$6230,0))))</f>
        <v/>
      </c>
      <c r="U2044" s="299"/>
      <c r="V2044" s="300" t="e">
        <f>IF(C2044="",NA(),MATCH($B2044&amp;$C2044,'Smelter Look-up'!$J:$J,0))</f>
        <v>#N/A</v>
      </c>
      <c r="W2044" s="301"/>
      <c r="X2044" s="301">
        <f t="shared" ca="1" si="98"/>
        <v>0</v>
      </c>
      <c r="Y2044" s="301"/>
      <c r="Z2044" s="301"/>
      <c r="AB2044" s="303" t="str">
        <f t="shared" si="99"/>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7"/>
        <v/>
      </c>
      <c r="T2045" s="264" t="str">
        <f ca="1">IF(B2045="","",IF(ISERROR(MATCH($J2045,SorP!$B$1:$B$6230,0)),"",INDIRECT("'SorP'!$A$"&amp;MATCH($J2045,SorP!$B$1:$B$6230,0))))</f>
        <v/>
      </c>
      <c r="U2045" s="299"/>
      <c r="V2045" s="300" t="e">
        <f>IF(C2045="",NA(),MATCH($B2045&amp;$C2045,'Smelter Look-up'!$J:$J,0))</f>
        <v>#N/A</v>
      </c>
      <c r="W2045" s="301"/>
      <c r="X2045" s="301">
        <f t="shared" ca="1" si="98"/>
        <v>0</v>
      </c>
      <c r="Y2045" s="301"/>
      <c r="Z2045" s="301"/>
      <c r="AB2045" s="303" t="str">
        <f t="shared" si="99"/>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7"/>
        <v/>
      </c>
      <c r="T2046" s="264" t="str">
        <f ca="1">IF(B2046="","",IF(ISERROR(MATCH($J2046,SorP!$B$1:$B$6230,0)),"",INDIRECT("'SorP'!$A$"&amp;MATCH($J2046,SorP!$B$1:$B$6230,0))))</f>
        <v/>
      </c>
      <c r="U2046" s="299"/>
      <c r="V2046" s="300" t="e">
        <f>IF(C2046="",NA(),MATCH($B2046&amp;$C2046,'Smelter Look-up'!$J:$J,0))</f>
        <v>#N/A</v>
      </c>
      <c r="W2046" s="301"/>
      <c r="X2046" s="301">
        <f t="shared" ca="1" si="98"/>
        <v>0</v>
      </c>
      <c r="Y2046" s="301"/>
      <c r="Z2046" s="301"/>
      <c r="AB2046" s="303" t="str">
        <f t="shared" si="99"/>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7"/>
        <v/>
      </c>
      <c r="T2047" s="264" t="str">
        <f ca="1">IF(B2047="","",IF(ISERROR(MATCH($J2047,SorP!$B$1:$B$6230,0)),"",INDIRECT("'SorP'!$A$"&amp;MATCH($J2047,SorP!$B$1:$B$6230,0))))</f>
        <v/>
      </c>
      <c r="U2047" s="299"/>
      <c r="V2047" s="300" t="e">
        <f>IF(C2047="",NA(),MATCH($B2047&amp;$C2047,'Smelter Look-up'!$J:$J,0))</f>
        <v>#N/A</v>
      </c>
      <c r="W2047" s="301"/>
      <c r="X2047" s="301">
        <f t="shared" ca="1" si="98"/>
        <v>0</v>
      </c>
      <c r="Y2047" s="301"/>
      <c r="Z2047" s="301"/>
      <c r="AB2047" s="303" t="str">
        <f t="shared" si="99"/>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7"/>
        <v/>
      </c>
      <c r="T2048" s="264" t="str">
        <f ca="1">IF(B2048="","",IF(ISERROR(MATCH($J2048,SorP!$B$1:$B$6230,0)),"",INDIRECT("'SorP'!$A$"&amp;MATCH($J2048,SorP!$B$1:$B$6230,0))))</f>
        <v/>
      </c>
      <c r="U2048" s="299"/>
      <c r="V2048" s="300" t="e">
        <f>IF(C2048="",NA(),MATCH($B2048&amp;$C2048,'Smelter Look-up'!$J:$J,0))</f>
        <v>#N/A</v>
      </c>
      <c r="W2048" s="301"/>
      <c r="X2048" s="301">
        <f t="shared" ca="1" si="98"/>
        <v>0</v>
      </c>
      <c r="Y2048" s="301"/>
      <c r="Z2048" s="301"/>
      <c r="AB2048" s="303" t="str">
        <f t="shared" si="99"/>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7"/>
        <v/>
      </c>
      <c r="T2049" s="264" t="str">
        <f ca="1">IF(B2049="","",IF(ISERROR(MATCH($J2049,SorP!$B$1:$B$6230,0)),"",INDIRECT("'SorP'!$A$"&amp;MATCH($J2049,SorP!$B$1:$B$6230,0))))</f>
        <v/>
      </c>
      <c r="U2049" s="299"/>
      <c r="V2049" s="300" t="e">
        <f>IF(C2049="",NA(),MATCH($B2049&amp;$C2049,'Smelter Look-up'!$J:$J,0))</f>
        <v>#N/A</v>
      </c>
      <c r="W2049" s="301"/>
      <c r="X2049" s="301">
        <f t="shared" ca="1" si="98"/>
        <v>0</v>
      </c>
      <c r="Y2049" s="301"/>
      <c r="Z2049" s="301"/>
      <c r="AB2049" s="303" t="str">
        <f t="shared" si="99"/>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7"/>
        <v/>
      </c>
      <c r="T2050" s="264" t="str">
        <f ca="1">IF(B2050="","",IF(ISERROR(MATCH($J2050,SorP!$B$1:$B$6230,0)),"",INDIRECT("'SorP'!$A$"&amp;MATCH($J2050,SorP!$B$1:$B$6230,0))))</f>
        <v/>
      </c>
      <c r="U2050" s="299"/>
      <c r="V2050" s="300" t="e">
        <f>IF(C2050="",NA(),MATCH($B2050&amp;$C2050,'Smelter Look-up'!$J:$J,0))</f>
        <v>#N/A</v>
      </c>
      <c r="W2050" s="301"/>
      <c r="X2050" s="301">
        <f t="shared" ca="1" si="98"/>
        <v>0</v>
      </c>
      <c r="Y2050" s="301"/>
      <c r="Z2050" s="301"/>
      <c r="AB2050" s="303" t="str">
        <f t="shared" si="99"/>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7"/>
        <v/>
      </c>
      <c r="T2051" s="264" t="str">
        <f ca="1">IF(B2051="","",IF(ISERROR(MATCH($J2051,SorP!$B$1:$B$6230,0)),"",INDIRECT("'SorP'!$A$"&amp;MATCH($J2051,SorP!$B$1:$B$6230,0))))</f>
        <v/>
      </c>
      <c r="U2051" s="299"/>
      <c r="V2051" s="300" t="e">
        <f>IF(C2051="",NA(),MATCH($B2051&amp;$C2051,'Smelter Look-up'!$J:$J,0))</f>
        <v>#N/A</v>
      </c>
      <c r="W2051" s="301"/>
      <c r="X2051" s="301">
        <f t="shared" ca="1" si="98"/>
        <v>0</v>
      </c>
      <c r="Y2051" s="301"/>
      <c r="Z2051" s="301"/>
      <c r="AB2051" s="303" t="str">
        <f t="shared" si="99"/>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7"/>
        <v/>
      </c>
      <c r="T2052" s="264" t="str">
        <f ca="1">IF(B2052="","",IF(ISERROR(MATCH($J2052,SorP!$B$1:$B$6230,0)),"",INDIRECT("'SorP'!$A$"&amp;MATCH($J2052,SorP!$B$1:$B$6230,0))))</f>
        <v/>
      </c>
      <c r="U2052" s="299"/>
      <c r="V2052" s="300" t="e">
        <f>IF(C2052="",NA(),MATCH($B2052&amp;$C2052,'Smelter Look-up'!$J:$J,0))</f>
        <v>#N/A</v>
      </c>
      <c r="W2052" s="301"/>
      <c r="X2052" s="301">
        <f t="shared" ca="1" si="98"/>
        <v>0</v>
      </c>
      <c r="Y2052" s="301"/>
      <c r="Z2052" s="301"/>
      <c r="AB2052" s="303" t="str">
        <f t="shared" si="99"/>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7"/>
        <v/>
      </c>
      <c r="T2053" s="264" t="str">
        <f ca="1">IF(B2053="","",IF(ISERROR(MATCH($J2053,SorP!$B$1:$B$6230,0)),"",INDIRECT("'SorP'!$A$"&amp;MATCH($J2053,SorP!$B$1:$B$6230,0))))</f>
        <v/>
      </c>
      <c r="U2053" s="299"/>
      <c r="V2053" s="300" t="e">
        <f>IF(C2053="",NA(),MATCH($B2053&amp;$C2053,'Smelter Look-up'!$J:$J,0))</f>
        <v>#N/A</v>
      </c>
      <c r="W2053" s="301"/>
      <c r="X2053" s="301">
        <f t="shared" ca="1" si="98"/>
        <v>0</v>
      </c>
      <c r="Y2053" s="301"/>
      <c r="Z2053" s="301"/>
      <c r="AB2053" s="303" t="str">
        <f t="shared" si="99"/>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ca="1" si="97"/>
        <v/>
      </c>
      <c r="T2054" s="264" t="str">
        <f ca="1">IF(B2054="","",IF(ISERROR(MATCH($J2054,SorP!$B$1:$B$6230,0)),"",INDIRECT("'SorP'!$A$"&amp;MATCH($J2054,SorP!$B$1:$B$6230,0))))</f>
        <v/>
      </c>
      <c r="U2054" s="299"/>
      <c r="V2054" s="300" t="e">
        <f>IF(C2054="",NA(),MATCH($B2054&amp;$C2054,'Smelter Look-up'!$J:$J,0))</f>
        <v>#N/A</v>
      </c>
      <c r="W2054" s="301"/>
      <c r="X2054" s="301">
        <f t="shared" ca="1" si="98"/>
        <v>0</v>
      </c>
      <c r="Y2054" s="301"/>
      <c r="Z2054" s="301"/>
      <c r="AB2054" s="303" t="str">
        <f t="shared" si="99"/>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ref="S2089:S2152" ca="1" si="100">IF(B2089="","",IF(ISERROR(MATCH($E2089,CL,0)),"Unknown",INDIRECT("'C'!$A$"&amp;MATCH($E2089,CL,0)+1)))</f>
        <v/>
      </c>
      <c r="T2089" s="264" t="str">
        <f ca="1">IF(B2089="","",IF(ISERROR(MATCH($J2089,SorP!$B$1:$B$6230,0)),"",INDIRECT("'SorP'!$A$"&amp;MATCH($J2089,SorP!$B$1:$B$6230,0))))</f>
        <v/>
      </c>
      <c r="U2089" s="299"/>
      <c r="V2089" s="300" t="e">
        <f>IF(C2089="",NA(),MATCH($B2089&amp;$C2089,'Smelter Look-up'!$J:$J,0))</f>
        <v>#N/A</v>
      </c>
      <c r="W2089" s="301"/>
      <c r="X2089" s="301">
        <f t="shared" ref="X2089:X2152" ca="1" si="101">IF(AND(C2089="Smelter not listed",OR(LEN(D2089)=0,LEN(E2089)=0)),1,0)</f>
        <v>0</v>
      </c>
      <c r="Y2089" s="301"/>
      <c r="Z2089" s="301"/>
      <c r="AB2089" s="303" t="str">
        <f t="shared" ref="AB2089:AB2152" si="102">B2089&amp;C2089</f>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100"/>
        <v/>
      </c>
      <c r="T2090" s="264" t="str">
        <f ca="1">IF(B2090="","",IF(ISERROR(MATCH($J2090,SorP!$B$1:$B$6230,0)),"",INDIRECT("'SorP'!$A$"&amp;MATCH($J2090,SorP!$B$1:$B$6230,0))))</f>
        <v/>
      </c>
      <c r="U2090" s="299"/>
      <c r="V2090" s="300" t="e">
        <f>IF(C2090="",NA(),MATCH($B2090&amp;$C2090,'Smelter Look-up'!$J:$J,0))</f>
        <v>#N/A</v>
      </c>
      <c r="W2090" s="301"/>
      <c r="X2090" s="301">
        <f t="shared" ca="1" si="101"/>
        <v>0</v>
      </c>
      <c r="Y2090" s="301"/>
      <c r="Z2090" s="301"/>
      <c r="AB2090" s="303" t="str">
        <f t="shared" si="102"/>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100"/>
        <v/>
      </c>
      <c r="T2091" s="264" t="str">
        <f ca="1">IF(B2091="","",IF(ISERROR(MATCH($J2091,SorP!$B$1:$B$6230,0)),"",INDIRECT("'SorP'!$A$"&amp;MATCH($J2091,SorP!$B$1:$B$6230,0))))</f>
        <v/>
      </c>
      <c r="U2091" s="299"/>
      <c r="V2091" s="300" t="e">
        <f>IF(C2091="",NA(),MATCH($B2091&amp;$C2091,'Smelter Look-up'!$J:$J,0))</f>
        <v>#N/A</v>
      </c>
      <c r="W2091" s="301"/>
      <c r="X2091" s="301">
        <f t="shared" ca="1" si="101"/>
        <v>0</v>
      </c>
      <c r="Y2091" s="301"/>
      <c r="Z2091" s="301"/>
      <c r="AB2091" s="303" t="str">
        <f t="shared" si="102"/>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100"/>
        <v/>
      </c>
      <c r="T2092" s="264" t="str">
        <f ca="1">IF(B2092="","",IF(ISERROR(MATCH($J2092,SorP!$B$1:$B$6230,0)),"",INDIRECT("'SorP'!$A$"&amp;MATCH($J2092,SorP!$B$1:$B$6230,0))))</f>
        <v/>
      </c>
      <c r="U2092" s="299"/>
      <c r="V2092" s="300" t="e">
        <f>IF(C2092="",NA(),MATCH($B2092&amp;$C2092,'Smelter Look-up'!$J:$J,0))</f>
        <v>#N/A</v>
      </c>
      <c r="W2092" s="301"/>
      <c r="X2092" s="301">
        <f t="shared" ca="1" si="101"/>
        <v>0</v>
      </c>
      <c r="Y2092" s="301"/>
      <c r="Z2092" s="301"/>
      <c r="AB2092" s="303" t="str">
        <f t="shared" si="102"/>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100"/>
        <v/>
      </c>
      <c r="T2093" s="264" t="str">
        <f ca="1">IF(B2093="","",IF(ISERROR(MATCH($J2093,SorP!$B$1:$B$6230,0)),"",INDIRECT("'SorP'!$A$"&amp;MATCH($J2093,SorP!$B$1:$B$6230,0))))</f>
        <v/>
      </c>
      <c r="U2093" s="299"/>
      <c r="V2093" s="300" t="e">
        <f>IF(C2093="",NA(),MATCH($B2093&amp;$C2093,'Smelter Look-up'!$J:$J,0))</f>
        <v>#N/A</v>
      </c>
      <c r="W2093" s="301"/>
      <c r="X2093" s="301">
        <f t="shared" ca="1" si="101"/>
        <v>0</v>
      </c>
      <c r="Y2093" s="301"/>
      <c r="Z2093" s="301"/>
      <c r="AB2093" s="303" t="str">
        <f t="shared" si="102"/>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100"/>
        <v/>
      </c>
      <c r="T2094" s="264" t="str">
        <f ca="1">IF(B2094="","",IF(ISERROR(MATCH($J2094,SorP!$B$1:$B$6230,0)),"",INDIRECT("'SorP'!$A$"&amp;MATCH($J2094,SorP!$B$1:$B$6230,0))))</f>
        <v/>
      </c>
      <c r="U2094" s="299"/>
      <c r="V2094" s="300" t="e">
        <f>IF(C2094="",NA(),MATCH($B2094&amp;$C2094,'Smelter Look-up'!$J:$J,0))</f>
        <v>#N/A</v>
      </c>
      <c r="W2094" s="301"/>
      <c r="X2094" s="301">
        <f t="shared" ca="1" si="101"/>
        <v>0</v>
      </c>
      <c r="Y2094" s="301"/>
      <c r="Z2094" s="301"/>
      <c r="AB2094" s="303" t="str">
        <f t="shared" si="102"/>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100"/>
        <v/>
      </c>
      <c r="T2095" s="264" t="str">
        <f ca="1">IF(B2095="","",IF(ISERROR(MATCH($J2095,SorP!$B$1:$B$6230,0)),"",INDIRECT("'SorP'!$A$"&amp;MATCH($J2095,SorP!$B$1:$B$6230,0))))</f>
        <v/>
      </c>
      <c r="U2095" s="299"/>
      <c r="V2095" s="300" t="e">
        <f>IF(C2095="",NA(),MATCH($B2095&amp;$C2095,'Smelter Look-up'!$J:$J,0))</f>
        <v>#N/A</v>
      </c>
      <c r="W2095" s="301"/>
      <c r="X2095" s="301">
        <f t="shared" ca="1" si="101"/>
        <v>0</v>
      </c>
      <c r="Y2095" s="301"/>
      <c r="Z2095" s="301"/>
      <c r="AB2095" s="303" t="str">
        <f t="shared" si="102"/>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100"/>
        <v/>
      </c>
      <c r="T2096" s="264" t="str">
        <f ca="1">IF(B2096="","",IF(ISERROR(MATCH($J2096,SorP!$B$1:$B$6230,0)),"",INDIRECT("'SorP'!$A$"&amp;MATCH($J2096,SorP!$B$1:$B$6230,0))))</f>
        <v/>
      </c>
      <c r="U2096" s="299"/>
      <c r="V2096" s="300" t="e">
        <f>IF(C2096="",NA(),MATCH($B2096&amp;$C2096,'Smelter Look-up'!$J:$J,0))</f>
        <v>#N/A</v>
      </c>
      <c r="W2096" s="301"/>
      <c r="X2096" s="301">
        <f t="shared" ca="1" si="101"/>
        <v>0</v>
      </c>
      <c r="Y2096" s="301"/>
      <c r="Z2096" s="301"/>
      <c r="AB2096" s="303" t="str">
        <f t="shared" si="102"/>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100"/>
        <v/>
      </c>
      <c r="T2097" s="264" t="str">
        <f ca="1">IF(B2097="","",IF(ISERROR(MATCH($J2097,SorP!$B$1:$B$6230,0)),"",INDIRECT("'SorP'!$A$"&amp;MATCH($J2097,SorP!$B$1:$B$6230,0))))</f>
        <v/>
      </c>
      <c r="U2097" s="299"/>
      <c r="V2097" s="300" t="e">
        <f>IF(C2097="",NA(),MATCH($B2097&amp;$C2097,'Smelter Look-up'!$J:$J,0))</f>
        <v>#N/A</v>
      </c>
      <c r="W2097" s="301"/>
      <c r="X2097" s="301">
        <f t="shared" ca="1" si="101"/>
        <v>0</v>
      </c>
      <c r="Y2097" s="301"/>
      <c r="Z2097" s="301"/>
      <c r="AB2097" s="303" t="str">
        <f t="shared" si="102"/>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100"/>
        <v/>
      </c>
      <c r="T2098" s="264" t="str">
        <f ca="1">IF(B2098="","",IF(ISERROR(MATCH($J2098,SorP!$B$1:$B$6230,0)),"",INDIRECT("'SorP'!$A$"&amp;MATCH($J2098,SorP!$B$1:$B$6230,0))))</f>
        <v/>
      </c>
      <c r="U2098" s="299"/>
      <c r="V2098" s="300" t="e">
        <f>IF(C2098="",NA(),MATCH($B2098&amp;$C2098,'Smelter Look-up'!$J:$J,0))</f>
        <v>#N/A</v>
      </c>
      <c r="W2098" s="301"/>
      <c r="X2098" s="301">
        <f t="shared" ca="1" si="101"/>
        <v>0</v>
      </c>
      <c r="Y2098" s="301"/>
      <c r="Z2098" s="301"/>
      <c r="AB2098" s="303" t="str">
        <f t="shared" si="102"/>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100"/>
        <v/>
      </c>
      <c r="T2099" s="264" t="str">
        <f ca="1">IF(B2099="","",IF(ISERROR(MATCH($J2099,SorP!$B$1:$B$6230,0)),"",INDIRECT("'SorP'!$A$"&amp;MATCH($J2099,SorP!$B$1:$B$6230,0))))</f>
        <v/>
      </c>
      <c r="U2099" s="299"/>
      <c r="V2099" s="300" t="e">
        <f>IF(C2099="",NA(),MATCH($B2099&amp;$C2099,'Smelter Look-up'!$J:$J,0))</f>
        <v>#N/A</v>
      </c>
      <c r="W2099" s="301"/>
      <c r="X2099" s="301">
        <f t="shared" ca="1" si="101"/>
        <v>0</v>
      </c>
      <c r="Y2099" s="301"/>
      <c r="Z2099" s="301"/>
      <c r="AB2099" s="303" t="str">
        <f t="shared" si="102"/>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100"/>
        <v/>
      </c>
      <c r="T2100" s="264" t="str">
        <f ca="1">IF(B2100="","",IF(ISERROR(MATCH($J2100,SorP!$B$1:$B$6230,0)),"",INDIRECT("'SorP'!$A$"&amp;MATCH($J2100,SorP!$B$1:$B$6230,0))))</f>
        <v/>
      </c>
      <c r="U2100" s="299"/>
      <c r="V2100" s="300" t="e">
        <f>IF(C2100="",NA(),MATCH($B2100&amp;$C2100,'Smelter Look-up'!$J:$J,0))</f>
        <v>#N/A</v>
      </c>
      <c r="W2100" s="301"/>
      <c r="X2100" s="301">
        <f t="shared" ca="1" si="101"/>
        <v>0</v>
      </c>
      <c r="Y2100" s="301"/>
      <c r="Z2100" s="301"/>
      <c r="AB2100" s="303" t="str">
        <f t="shared" si="102"/>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100"/>
        <v/>
      </c>
      <c r="T2101" s="264" t="str">
        <f ca="1">IF(B2101="","",IF(ISERROR(MATCH($J2101,SorP!$B$1:$B$6230,0)),"",INDIRECT("'SorP'!$A$"&amp;MATCH($J2101,SorP!$B$1:$B$6230,0))))</f>
        <v/>
      </c>
      <c r="U2101" s="299"/>
      <c r="V2101" s="300" t="e">
        <f>IF(C2101="",NA(),MATCH($B2101&amp;$C2101,'Smelter Look-up'!$J:$J,0))</f>
        <v>#N/A</v>
      </c>
      <c r="W2101" s="301"/>
      <c r="X2101" s="301">
        <f t="shared" ca="1" si="101"/>
        <v>0</v>
      </c>
      <c r="Y2101" s="301"/>
      <c r="Z2101" s="301"/>
      <c r="AB2101" s="303" t="str">
        <f t="shared" si="102"/>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100"/>
        <v/>
      </c>
      <c r="T2102" s="264" t="str">
        <f ca="1">IF(B2102="","",IF(ISERROR(MATCH($J2102,SorP!$B$1:$B$6230,0)),"",INDIRECT("'SorP'!$A$"&amp;MATCH($J2102,SorP!$B$1:$B$6230,0))))</f>
        <v/>
      </c>
      <c r="U2102" s="299"/>
      <c r="V2102" s="300" t="e">
        <f>IF(C2102="",NA(),MATCH($B2102&amp;$C2102,'Smelter Look-up'!$J:$J,0))</f>
        <v>#N/A</v>
      </c>
      <c r="W2102" s="301"/>
      <c r="X2102" s="301">
        <f t="shared" ca="1" si="101"/>
        <v>0</v>
      </c>
      <c r="Y2102" s="301"/>
      <c r="Z2102" s="301"/>
      <c r="AB2102" s="303" t="str">
        <f t="shared" si="102"/>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100"/>
        <v/>
      </c>
      <c r="T2103" s="264" t="str">
        <f ca="1">IF(B2103="","",IF(ISERROR(MATCH($J2103,SorP!$B$1:$B$6230,0)),"",INDIRECT("'SorP'!$A$"&amp;MATCH($J2103,SorP!$B$1:$B$6230,0))))</f>
        <v/>
      </c>
      <c r="U2103" s="299"/>
      <c r="V2103" s="300" t="e">
        <f>IF(C2103="",NA(),MATCH($B2103&amp;$C2103,'Smelter Look-up'!$J:$J,0))</f>
        <v>#N/A</v>
      </c>
      <c r="W2103" s="301"/>
      <c r="X2103" s="301">
        <f t="shared" ca="1" si="101"/>
        <v>0</v>
      </c>
      <c r="Y2103" s="301"/>
      <c r="Z2103" s="301"/>
      <c r="AB2103" s="303" t="str">
        <f t="shared" si="102"/>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100"/>
        <v/>
      </c>
      <c r="T2104" s="264" t="str">
        <f ca="1">IF(B2104="","",IF(ISERROR(MATCH($J2104,SorP!$B$1:$B$6230,0)),"",INDIRECT("'SorP'!$A$"&amp;MATCH($J2104,SorP!$B$1:$B$6230,0))))</f>
        <v/>
      </c>
      <c r="U2104" s="299"/>
      <c r="V2104" s="300" t="e">
        <f>IF(C2104="",NA(),MATCH($B2104&amp;$C2104,'Smelter Look-up'!$J:$J,0))</f>
        <v>#N/A</v>
      </c>
      <c r="W2104" s="301"/>
      <c r="X2104" s="301">
        <f t="shared" ca="1" si="101"/>
        <v>0</v>
      </c>
      <c r="Y2104" s="301"/>
      <c r="Z2104" s="301"/>
      <c r="AB2104" s="303" t="str">
        <f t="shared" si="102"/>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100"/>
        <v/>
      </c>
      <c r="T2105" s="264" t="str">
        <f ca="1">IF(B2105="","",IF(ISERROR(MATCH($J2105,SorP!$B$1:$B$6230,0)),"",INDIRECT("'SorP'!$A$"&amp;MATCH($J2105,SorP!$B$1:$B$6230,0))))</f>
        <v/>
      </c>
      <c r="U2105" s="299"/>
      <c r="V2105" s="300" t="e">
        <f>IF(C2105="",NA(),MATCH($B2105&amp;$C2105,'Smelter Look-up'!$J:$J,0))</f>
        <v>#N/A</v>
      </c>
      <c r="W2105" s="301"/>
      <c r="X2105" s="301">
        <f t="shared" ca="1" si="101"/>
        <v>0</v>
      </c>
      <c r="Y2105" s="301"/>
      <c r="Z2105" s="301"/>
      <c r="AB2105" s="303" t="str">
        <f t="shared" si="102"/>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100"/>
        <v/>
      </c>
      <c r="T2106" s="264" t="str">
        <f ca="1">IF(B2106="","",IF(ISERROR(MATCH($J2106,SorP!$B$1:$B$6230,0)),"",INDIRECT("'SorP'!$A$"&amp;MATCH($J2106,SorP!$B$1:$B$6230,0))))</f>
        <v/>
      </c>
      <c r="U2106" s="299"/>
      <c r="V2106" s="300" t="e">
        <f>IF(C2106="",NA(),MATCH($B2106&amp;$C2106,'Smelter Look-up'!$J:$J,0))</f>
        <v>#N/A</v>
      </c>
      <c r="W2106" s="301"/>
      <c r="X2106" s="301">
        <f t="shared" ca="1" si="101"/>
        <v>0</v>
      </c>
      <c r="Y2106" s="301"/>
      <c r="Z2106" s="301"/>
      <c r="AB2106" s="303" t="str">
        <f t="shared" si="102"/>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100"/>
        <v/>
      </c>
      <c r="T2107" s="264" t="str">
        <f ca="1">IF(B2107="","",IF(ISERROR(MATCH($J2107,SorP!$B$1:$B$6230,0)),"",INDIRECT("'SorP'!$A$"&amp;MATCH($J2107,SorP!$B$1:$B$6230,0))))</f>
        <v/>
      </c>
      <c r="U2107" s="299"/>
      <c r="V2107" s="300" t="e">
        <f>IF(C2107="",NA(),MATCH($B2107&amp;$C2107,'Smelter Look-up'!$J:$J,0))</f>
        <v>#N/A</v>
      </c>
      <c r="W2107" s="301"/>
      <c r="X2107" s="301">
        <f t="shared" ca="1" si="101"/>
        <v>0</v>
      </c>
      <c r="Y2107" s="301"/>
      <c r="Z2107" s="301"/>
      <c r="AB2107" s="303" t="str">
        <f t="shared" si="102"/>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100"/>
        <v/>
      </c>
      <c r="T2108" s="264" t="str">
        <f ca="1">IF(B2108="","",IF(ISERROR(MATCH($J2108,SorP!$B$1:$B$6230,0)),"",INDIRECT("'SorP'!$A$"&amp;MATCH($J2108,SorP!$B$1:$B$6230,0))))</f>
        <v/>
      </c>
      <c r="U2108" s="299"/>
      <c r="V2108" s="300" t="e">
        <f>IF(C2108="",NA(),MATCH($B2108&amp;$C2108,'Smelter Look-up'!$J:$J,0))</f>
        <v>#N/A</v>
      </c>
      <c r="W2108" s="301"/>
      <c r="X2108" s="301">
        <f t="shared" ca="1" si="101"/>
        <v>0</v>
      </c>
      <c r="Y2108" s="301"/>
      <c r="Z2108" s="301"/>
      <c r="AB2108" s="303" t="str">
        <f t="shared" si="102"/>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100"/>
        <v/>
      </c>
      <c r="T2109" s="264" t="str">
        <f ca="1">IF(B2109="","",IF(ISERROR(MATCH($J2109,SorP!$B$1:$B$6230,0)),"",INDIRECT("'SorP'!$A$"&amp;MATCH($J2109,SorP!$B$1:$B$6230,0))))</f>
        <v/>
      </c>
      <c r="U2109" s="299"/>
      <c r="V2109" s="300" t="e">
        <f>IF(C2109="",NA(),MATCH($B2109&amp;$C2109,'Smelter Look-up'!$J:$J,0))</f>
        <v>#N/A</v>
      </c>
      <c r="W2109" s="301"/>
      <c r="X2109" s="301">
        <f t="shared" ca="1" si="101"/>
        <v>0</v>
      </c>
      <c r="Y2109" s="301"/>
      <c r="Z2109" s="301"/>
      <c r="AB2109" s="303" t="str">
        <f t="shared" si="102"/>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100"/>
        <v/>
      </c>
      <c r="T2110" s="264" t="str">
        <f ca="1">IF(B2110="","",IF(ISERROR(MATCH($J2110,SorP!$B$1:$B$6230,0)),"",INDIRECT("'SorP'!$A$"&amp;MATCH($J2110,SorP!$B$1:$B$6230,0))))</f>
        <v/>
      </c>
      <c r="U2110" s="299"/>
      <c r="V2110" s="300" t="e">
        <f>IF(C2110="",NA(),MATCH($B2110&amp;$C2110,'Smelter Look-up'!$J:$J,0))</f>
        <v>#N/A</v>
      </c>
      <c r="W2110" s="301"/>
      <c r="X2110" s="301">
        <f t="shared" ca="1" si="101"/>
        <v>0</v>
      </c>
      <c r="Y2110" s="301"/>
      <c r="Z2110" s="301"/>
      <c r="AB2110" s="303" t="str">
        <f t="shared" si="102"/>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100"/>
        <v/>
      </c>
      <c r="T2111" s="264" t="str">
        <f ca="1">IF(B2111="","",IF(ISERROR(MATCH($J2111,SorP!$B$1:$B$6230,0)),"",INDIRECT("'SorP'!$A$"&amp;MATCH($J2111,SorP!$B$1:$B$6230,0))))</f>
        <v/>
      </c>
      <c r="U2111" s="299"/>
      <c r="V2111" s="300" t="e">
        <f>IF(C2111="",NA(),MATCH($B2111&amp;$C2111,'Smelter Look-up'!$J:$J,0))</f>
        <v>#N/A</v>
      </c>
      <c r="W2111" s="301"/>
      <c r="X2111" s="301">
        <f t="shared" ca="1" si="101"/>
        <v>0</v>
      </c>
      <c r="Y2111" s="301"/>
      <c r="Z2111" s="301"/>
      <c r="AB2111" s="303" t="str">
        <f t="shared" si="102"/>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100"/>
        <v/>
      </c>
      <c r="T2112" s="264" t="str">
        <f ca="1">IF(B2112="","",IF(ISERROR(MATCH($J2112,SorP!$B$1:$B$6230,0)),"",INDIRECT("'SorP'!$A$"&amp;MATCH($J2112,SorP!$B$1:$B$6230,0))))</f>
        <v/>
      </c>
      <c r="U2112" s="299"/>
      <c r="V2112" s="300" t="e">
        <f>IF(C2112="",NA(),MATCH($B2112&amp;$C2112,'Smelter Look-up'!$J:$J,0))</f>
        <v>#N/A</v>
      </c>
      <c r="W2112" s="301"/>
      <c r="X2112" s="301">
        <f t="shared" ca="1" si="101"/>
        <v>0</v>
      </c>
      <c r="Y2112" s="301"/>
      <c r="Z2112" s="301"/>
      <c r="AB2112" s="303" t="str">
        <f t="shared" si="102"/>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100"/>
        <v/>
      </c>
      <c r="T2113" s="264" t="str">
        <f ca="1">IF(B2113="","",IF(ISERROR(MATCH($J2113,SorP!$B$1:$B$6230,0)),"",INDIRECT("'SorP'!$A$"&amp;MATCH($J2113,SorP!$B$1:$B$6230,0))))</f>
        <v/>
      </c>
      <c r="U2113" s="299"/>
      <c r="V2113" s="300" t="e">
        <f>IF(C2113="",NA(),MATCH($B2113&amp;$C2113,'Smelter Look-up'!$J:$J,0))</f>
        <v>#N/A</v>
      </c>
      <c r="W2113" s="301"/>
      <c r="X2113" s="301">
        <f t="shared" ca="1" si="101"/>
        <v>0</v>
      </c>
      <c r="Y2113" s="301"/>
      <c r="Z2113" s="301"/>
      <c r="AB2113" s="303" t="str">
        <f t="shared" si="102"/>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100"/>
        <v/>
      </c>
      <c r="T2114" s="264" t="str">
        <f ca="1">IF(B2114="","",IF(ISERROR(MATCH($J2114,SorP!$B$1:$B$6230,0)),"",INDIRECT("'SorP'!$A$"&amp;MATCH($J2114,SorP!$B$1:$B$6230,0))))</f>
        <v/>
      </c>
      <c r="U2114" s="299"/>
      <c r="V2114" s="300" t="e">
        <f>IF(C2114="",NA(),MATCH($B2114&amp;$C2114,'Smelter Look-up'!$J:$J,0))</f>
        <v>#N/A</v>
      </c>
      <c r="W2114" s="301"/>
      <c r="X2114" s="301">
        <f t="shared" ca="1" si="101"/>
        <v>0</v>
      </c>
      <c r="Y2114" s="301"/>
      <c r="Z2114" s="301"/>
      <c r="AB2114" s="303" t="str">
        <f t="shared" si="102"/>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100"/>
        <v/>
      </c>
      <c r="T2115" s="264" t="str">
        <f ca="1">IF(B2115="","",IF(ISERROR(MATCH($J2115,SorP!$B$1:$B$6230,0)),"",INDIRECT("'SorP'!$A$"&amp;MATCH($J2115,SorP!$B$1:$B$6230,0))))</f>
        <v/>
      </c>
      <c r="U2115" s="299"/>
      <c r="V2115" s="300" t="e">
        <f>IF(C2115="",NA(),MATCH($B2115&amp;$C2115,'Smelter Look-up'!$J:$J,0))</f>
        <v>#N/A</v>
      </c>
      <c r="W2115" s="301"/>
      <c r="X2115" s="301">
        <f t="shared" ca="1" si="101"/>
        <v>0</v>
      </c>
      <c r="Y2115" s="301"/>
      <c r="Z2115" s="301"/>
      <c r="AB2115" s="303" t="str">
        <f t="shared" si="102"/>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100"/>
        <v/>
      </c>
      <c r="T2116" s="264" t="str">
        <f ca="1">IF(B2116="","",IF(ISERROR(MATCH($J2116,SorP!$B$1:$B$6230,0)),"",INDIRECT("'SorP'!$A$"&amp;MATCH($J2116,SorP!$B$1:$B$6230,0))))</f>
        <v/>
      </c>
      <c r="U2116" s="299"/>
      <c r="V2116" s="300" t="e">
        <f>IF(C2116="",NA(),MATCH($B2116&amp;$C2116,'Smelter Look-up'!$J:$J,0))</f>
        <v>#N/A</v>
      </c>
      <c r="W2116" s="301"/>
      <c r="X2116" s="301">
        <f t="shared" ca="1" si="101"/>
        <v>0</v>
      </c>
      <c r="Y2116" s="301"/>
      <c r="Z2116" s="301"/>
      <c r="AB2116" s="303" t="str">
        <f t="shared" si="102"/>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100"/>
        <v/>
      </c>
      <c r="T2117" s="264" t="str">
        <f ca="1">IF(B2117="","",IF(ISERROR(MATCH($J2117,SorP!$B$1:$B$6230,0)),"",INDIRECT("'SorP'!$A$"&amp;MATCH($J2117,SorP!$B$1:$B$6230,0))))</f>
        <v/>
      </c>
      <c r="U2117" s="299"/>
      <c r="V2117" s="300" t="e">
        <f>IF(C2117="",NA(),MATCH($B2117&amp;$C2117,'Smelter Look-up'!$J:$J,0))</f>
        <v>#N/A</v>
      </c>
      <c r="W2117" s="301"/>
      <c r="X2117" s="301">
        <f t="shared" ca="1" si="101"/>
        <v>0</v>
      </c>
      <c r="Y2117" s="301"/>
      <c r="Z2117" s="301"/>
      <c r="AB2117" s="303" t="str">
        <f t="shared" si="102"/>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ca="1" si="100"/>
        <v/>
      </c>
      <c r="T2118" s="264" t="str">
        <f ca="1">IF(B2118="","",IF(ISERROR(MATCH($J2118,SorP!$B$1:$B$6230,0)),"",INDIRECT("'SorP'!$A$"&amp;MATCH($J2118,SorP!$B$1:$B$6230,0))))</f>
        <v/>
      </c>
      <c r="U2118" s="299"/>
      <c r="V2118" s="300" t="e">
        <f>IF(C2118="",NA(),MATCH($B2118&amp;$C2118,'Smelter Look-up'!$J:$J,0))</f>
        <v>#N/A</v>
      </c>
      <c r="W2118" s="301"/>
      <c r="X2118" s="301">
        <f t="shared" ca="1" si="101"/>
        <v>0</v>
      </c>
      <c r="Y2118" s="301"/>
      <c r="Z2118" s="301"/>
      <c r="AB2118" s="303" t="str">
        <f t="shared" si="102"/>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ref="S2153:S2216" ca="1" si="103">IF(B2153="","",IF(ISERROR(MATCH($E2153,CL,0)),"Unknown",INDIRECT("'C'!$A$"&amp;MATCH($E2153,CL,0)+1)))</f>
        <v/>
      </c>
      <c r="T2153" s="264" t="str">
        <f ca="1">IF(B2153="","",IF(ISERROR(MATCH($J2153,SorP!$B$1:$B$6230,0)),"",INDIRECT("'SorP'!$A$"&amp;MATCH($J2153,SorP!$B$1:$B$6230,0))))</f>
        <v/>
      </c>
      <c r="U2153" s="299"/>
      <c r="V2153" s="300" t="e">
        <f>IF(C2153="",NA(),MATCH($B2153&amp;$C2153,'Smelter Look-up'!$J:$J,0))</f>
        <v>#N/A</v>
      </c>
      <c r="W2153" s="301"/>
      <c r="X2153" s="301">
        <f t="shared" ref="X2153:X2216" ca="1" si="104">IF(AND(C2153="Smelter not listed",OR(LEN(D2153)=0,LEN(E2153)=0)),1,0)</f>
        <v>0</v>
      </c>
      <c r="Y2153" s="301"/>
      <c r="Z2153" s="301"/>
      <c r="AB2153" s="303" t="str">
        <f t="shared" ref="AB2153:AB2216" si="105">B2153&amp;C2153</f>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3"/>
        <v/>
      </c>
      <c r="T2154" s="264" t="str">
        <f ca="1">IF(B2154="","",IF(ISERROR(MATCH($J2154,SorP!$B$1:$B$6230,0)),"",INDIRECT("'SorP'!$A$"&amp;MATCH($J2154,SorP!$B$1:$B$6230,0))))</f>
        <v/>
      </c>
      <c r="U2154" s="299"/>
      <c r="V2154" s="300" t="e">
        <f>IF(C2154="",NA(),MATCH($B2154&amp;$C2154,'Smelter Look-up'!$J:$J,0))</f>
        <v>#N/A</v>
      </c>
      <c r="W2154" s="301"/>
      <c r="X2154" s="301">
        <f t="shared" ca="1" si="104"/>
        <v>0</v>
      </c>
      <c r="Y2154" s="301"/>
      <c r="Z2154" s="301"/>
      <c r="AB2154" s="303" t="str">
        <f t="shared" si="105"/>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3"/>
        <v/>
      </c>
      <c r="T2155" s="264" t="str">
        <f ca="1">IF(B2155="","",IF(ISERROR(MATCH($J2155,SorP!$B$1:$B$6230,0)),"",INDIRECT("'SorP'!$A$"&amp;MATCH($J2155,SorP!$B$1:$B$6230,0))))</f>
        <v/>
      </c>
      <c r="U2155" s="299"/>
      <c r="V2155" s="300" t="e">
        <f>IF(C2155="",NA(),MATCH($B2155&amp;$C2155,'Smelter Look-up'!$J:$J,0))</f>
        <v>#N/A</v>
      </c>
      <c r="W2155" s="301"/>
      <c r="X2155" s="301">
        <f t="shared" ca="1" si="104"/>
        <v>0</v>
      </c>
      <c r="Y2155" s="301"/>
      <c r="Z2155" s="301"/>
      <c r="AB2155" s="303" t="str">
        <f t="shared" si="105"/>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3"/>
        <v/>
      </c>
      <c r="T2156" s="264" t="str">
        <f ca="1">IF(B2156="","",IF(ISERROR(MATCH($J2156,SorP!$B$1:$B$6230,0)),"",INDIRECT("'SorP'!$A$"&amp;MATCH($J2156,SorP!$B$1:$B$6230,0))))</f>
        <v/>
      </c>
      <c r="U2156" s="299"/>
      <c r="V2156" s="300" t="e">
        <f>IF(C2156="",NA(),MATCH($B2156&amp;$C2156,'Smelter Look-up'!$J:$J,0))</f>
        <v>#N/A</v>
      </c>
      <c r="W2156" s="301"/>
      <c r="X2156" s="301">
        <f t="shared" ca="1" si="104"/>
        <v>0</v>
      </c>
      <c r="Y2156" s="301"/>
      <c r="Z2156" s="301"/>
      <c r="AB2156" s="303" t="str">
        <f t="shared" si="105"/>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3"/>
        <v/>
      </c>
      <c r="T2157" s="264" t="str">
        <f ca="1">IF(B2157="","",IF(ISERROR(MATCH($J2157,SorP!$B$1:$B$6230,0)),"",INDIRECT("'SorP'!$A$"&amp;MATCH($J2157,SorP!$B$1:$B$6230,0))))</f>
        <v/>
      </c>
      <c r="U2157" s="299"/>
      <c r="V2157" s="300" t="e">
        <f>IF(C2157="",NA(),MATCH($B2157&amp;$C2157,'Smelter Look-up'!$J:$J,0))</f>
        <v>#N/A</v>
      </c>
      <c r="W2157" s="301"/>
      <c r="X2157" s="301">
        <f t="shared" ca="1" si="104"/>
        <v>0</v>
      </c>
      <c r="Y2157" s="301"/>
      <c r="Z2157" s="301"/>
      <c r="AB2157" s="303" t="str">
        <f t="shared" si="105"/>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3"/>
        <v/>
      </c>
      <c r="T2158" s="264" t="str">
        <f ca="1">IF(B2158="","",IF(ISERROR(MATCH($J2158,SorP!$B$1:$B$6230,0)),"",INDIRECT("'SorP'!$A$"&amp;MATCH($J2158,SorP!$B$1:$B$6230,0))))</f>
        <v/>
      </c>
      <c r="U2158" s="299"/>
      <c r="V2158" s="300" t="e">
        <f>IF(C2158="",NA(),MATCH($B2158&amp;$C2158,'Smelter Look-up'!$J:$J,0))</f>
        <v>#N/A</v>
      </c>
      <c r="W2158" s="301"/>
      <c r="X2158" s="301">
        <f t="shared" ca="1" si="104"/>
        <v>0</v>
      </c>
      <c r="Y2158" s="301"/>
      <c r="Z2158" s="301"/>
      <c r="AB2158" s="303" t="str">
        <f t="shared" si="105"/>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3"/>
        <v/>
      </c>
      <c r="T2159" s="264" t="str">
        <f ca="1">IF(B2159="","",IF(ISERROR(MATCH($J2159,SorP!$B$1:$B$6230,0)),"",INDIRECT("'SorP'!$A$"&amp;MATCH($J2159,SorP!$B$1:$B$6230,0))))</f>
        <v/>
      </c>
      <c r="U2159" s="299"/>
      <c r="V2159" s="300" t="e">
        <f>IF(C2159="",NA(),MATCH($B2159&amp;$C2159,'Smelter Look-up'!$J:$J,0))</f>
        <v>#N/A</v>
      </c>
      <c r="W2159" s="301"/>
      <c r="X2159" s="301">
        <f t="shared" ca="1" si="104"/>
        <v>0</v>
      </c>
      <c r="Y2159" s="301"/>
      <c r="Z2159" s="301"/>
      <c r="AB2159" s="303" t="str">
        <f t="shared" si="105"/>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3"/>
        <v/>
      </c>
      <c r="T2160" s="264" t="str">
        <f ca="1">IF(B2160="","",IF(ISERROR(MATCH($J2160,SorP!$B$1:$B$6230,0)),"",INDIRECT("'SorP'!$A$"&amp;MATCH($J2160,SorP!$B$1:$B$6230,0))))</f>
        <v/>
      </c>
      <c r="U2160" s="299"/>
      <c r="V2160" s="300" t="e">
        <f>IF(C2160="",NA(),MATCH($B2160&amp;$C2160,'Smelter Look-up'!$J:$J,0))</f>
        <v>#N/A</v>
      </c>
      <c r="W2160" s="301"/>
      <c r="X2160" s="301">
        <f t="shared" ca="1" si="104"/>
        <v>0</v>
      </c>
      <c r="Y2160" s="301"/>
      <c r="Z2160" s="301"/>
      <c r="AB2160" s="303" t="str">
        <f t="shared" si="105"/>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3"/>
        <v/>
      </c>
      <c r="T2161" s="264" t="str">
        <f ca="1">IF(B2161="","",IF(ISERROR(MATCH($J2161,SorP!$B$1:$B$6230,0)),"",INDIRECT("'SorP'!$A$"&amp;MATCH($J2161,SorP!$B$1:$B$6230,0))))</f>
        <v/>
      </c>
      <c r="U2161" s="299"/>
      <c r="V2161" s="300" t="e">
        <f>IF(C2161="",NA(),MATCH($B2161&amp;$C2161,'Smelter Look-up'!$J:$J,0))</f>
        <v>#N/A</v>
      </c>
      <c r="W2161" s="301"/>
      <c r="X2161" s="301">
        <f t="shared" ca="1" si="104"/>
        <v>0</v>
      </c>
      <c r="Y2161" s="301"/>
      <c r="Z2161" s="301"/>
      <c r="AB2161" s="303" t="str">
        <f t="shared" si="105"/>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3"/>
        <v/>
      </c>
      <c r="T2162" s="264" t="str">
        <f ca="1">IF(B2162="","",IF(ISERROR(MATCH($J2162,SorP!$B$1:$B$6230,0)),"",INDIRECT("'SorP'!$A$"&amp;MATCH($J2162,SorP!$B$1:$B$6230,0))))</f>
        <v/>
      </c>
      <c r="U2162" s="299"/>
      <c r="V2162" s="300" t="e">
        <f>IF(C2162="",NA(),MATCH($B2162&amp;$C2162,'Smelter Look-up'!$J:$J,0))</f>
        <v>#N/A</v>
      </c>
      <c r="W2162" s="301"/>
      <c r="X2162" s="301">
        <f t="shared" ca="1" si="104"/>
        <v>0</v>
      </c>
      <c r="Y2162" s="301"/>
      <c r="Z2162" s="301"/>
      <c r="AB2162" s="303" t="str">
        <f t="shared" si="105"/>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3"/>
        <v/>
      </c>
      <c r="T2163" s="264" t="str">
        <f ca="1">IF(B2163="","",IF(ISERROR(MATCH($J2163,SorP!$B$1:$B$6230,0)),"",INDIRECT("'SorP'!$A$"&amp;MATCH($J2163,SorP!$B$1:$B$6230,0))))</f>
        <v/>
      </c>
      <c r="U2163" s="299"/>
      <c r="V2163" s="300" t="e">
        <f>IF(C2163="",NA(),MATCH($B2163&amp;$C2163,'Smelter Look-up'!$J:$J,0))</f>
        <v>#N/A</v>
      </c>
      <c r="W2163" s="301"/>
      <c r="X2163" s="301">
        <f t="shared" ca="1" si="104"/>
        <v>0</v>
      </c>
      <c r="Y2163" s="301"/>
      <c r="Z2163" s="301"/>
      <c r="AB2163" s="303" t="str">
        <f t="shared" si="105"/>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3"/>
        <v/>
      </c>
      <c r="T2164" s="264" t="str">
        <f ca="1">IF(B2164="","",IF(ISERROR(MATCH($J2164,SorP!$B$1:$B$6230,0)),"",INDIRECT("'SorP'!$A$"&amp;MATCH($J2164,SorP!$B$1:$B$6230,0))))</f>
        <v/>
      </c>
      <c r="U2164" s="299"/>
      <c r="V2164" s="300" t="e">
        <f>IF(C2164="",NA(),MATCH($B2164&amp;$C2164,'Smelter Look-up'!$J:$J,0))</f>
        <v>#N/A</v>
      </c>
      <c r="W2164" s="301"/>
      <c r="X2164" s="301">
        <f t="shared" ca="1" si="104"/>
        <v>0</v>
      </c>
      <c r="Y2164" s="301"/>
      <c r="Z2164" s="301"/>
      <c r="AB2164" s="303" t="str">
        <f t="shared" si="105"/>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3"/>
        <v/>
      </c>
      <c r="T2165" s="264" t="str">
        <f ca="1">IF(B2165="","",IF(ISERROR(MATCH($J2165,SorP!$B$1:$B$6230,0)),"",INDIRECT("'SorP'!$A$"&amp;MATCH($J2165,SorP!$B$1:$B$6230,0))))</f>
        <v/>
      </c>
      <c r="U2165" s="299"/>
      <c r="V2165" s="300" t="e">
        <f>IF(C2165="",NA(),MATCH($B2165&amp;$C2165,'Smelter Look-up'!$J:$J,0))</f>
        <v>#N/A</v>
      </c>
      <c r="W2165" s="301"/>
      <c r="X2165" s="301">
        <f t="shared" ca="1" si="104"/>
        <v>0</v>
      </c>
      <c r="Y2165" s="301"/>
      <c r="Z2165" s="301"/>
      <c r="AB2165" s="303" t="str">
        <f t="shared" si="105"/>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3"/>
        <v/>
      </c>
      <c r="T2166" s="264" t="str">
        <f ca="1">IF(B2166="","",IF(ISERROR(MATCH($J2166,SorP!$B$1:$B$6230,0)),"",INDIRECT("'SorP'!$A$"&amp;MATCH($J2166,SorP!$B$1:$B$6230,0))))</f>
        <v/>
      </c>
      <c r="U2166" s="299"/>
      <c r="V2166" s="300" t="e">
        <f>IF(C2166="",NA(),MATCH($B2166&amp;$C2166,'Smelter Look-up'!$J:$J,0))</f>
        <v>#N/A</v>
      </c>
      <c r="W2166" s="301"/>
      <c r="X2166" s="301">
        <f t="shared" ca="1" si="104"/>
        <v>0</v>
      </c>
      <c r="Y2166" s="301"/>
      <c r="Z2166" s="301"/>
      <c r="AB2166" s="303" t="str">
        <f t="shared" si="105"/>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3"/>
        <v/>
      </c>
      <c r="T2167" s="264" t="str">
        <f ca="1">IF(B2167="","",IF(ISERROR(MATCH($J2167,SorP!$B$1:$B$6230,0)),"",INDIRECT("'SorP'!$A$"&amp;MATCH($J2167,SorP!$B$1:$B$6230,0))))</f>
        <v/>
      </c>
      <c r="U2167" s="299"/>
      <c r="V2167" s="300" t="e">
        <f>IF(C2167="",NA(),MATCH($B2167&amp;$C2167,'Smelter Look-up'!$J:$J,0))</f>
        <v>#N/A</v>
      </c>
      <c r="W2167" s="301"/>
      <c r="X2167" s="301">
        <f t="shared" ca="1" si="104"/>
        <v>0</v>
      </c>
      <c r="Y2167" s="301"/>
      <c r="Z2167" s="301"/>
      <c r="AB2167" s="303" t="str">
        <f t="shared" si="105"/>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3"/>
        <v/>
      </c>
      <c r="T2168" s="264" t="str">
        <f ca="1">IF(B2168="","",IF(ISERROR(MATCH($J2168,SorP!$B$1:$B$6230,0)),"",INDIRECT("'SorP'!$A$"&amp;MATCH($J2168,SorP!$B$1:$B$6230,0))))</f>
        <v/>
      </c>
      <c r="U2168" s="299"/>
      <c r="V2168" s="300" t="e">
        <f>IF(C2168="",NA(),MATCH($B2168&amp;$C2168,'Smelter Look-up'!$J:$J,0))</f>
        <v>#N/A</v>
      </c>
      <c r="W2168" s="301"/>
      <c r="X2168" s="301">
        <f t="shared" ca="1" si="104"/>
        <v>0</v>
      </c>
      <c r="Y2168" s="301"/>
      <c r="Z2168" s="301"/>
      <c r="AB2168" s="303" t="str">
        <f t="shared" si="105"/>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3"/>
        <v/>
      </c>
      <c r="T2169" s="264" t="str">
        <f ca="1">IF(B2169="","",IF(ISERROR(MATCH($J2169,SorP!$B$1:$B$6230,0)),"",INDIRECT("'SorP'!$A$"&amp;MATCH($J2169,SorP!$B$1:$B$6230,0))))</f>
        <v/>
      </c>
      <c r="U2169" s="299"/>
      <c r="V2169" s="300" t="e">
        <f>IF(C2169="",NA(),MATCH($B2169&amp;$C2169,'Smelter Look-up'!$J:$J,0))</f>
        <v>#N/A</v>
      </c>
      <c r="W2169" s="301"/>
      <c r="X2169" s="301">
        <f t="shared" ca="1" si="104"/>
        <v>0</v>
      </c>
      <c r="Y2169" s="301"/>
      <c r="Z2169" s="301"/>
      <c r="AB2169" s="303" t="str">
        <f t="shared" si="105"/>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3"/>
        <v/>
      </c>
      <c r="T2170" s="264" t="str">
        <f ca="1">IF(B2170="","",IF(ISERROR(MATCH($J2170,SorP!$B$1:$B$6230,0)),"",INDIRECT("'SorP'!$A$"&amp;MATCH($J2170,SorP!$B$1:$B$6230,0))))</f>
        <v/>
      </c>
      <c r="U2170" s="299"/>
      <c r="V2170" s="300" t="e">
        <f>IF(C2170="",NA(),MATCH($B2170&amp;$C2170,'Smelter Look-up'!$J:$J,0))</f>
        <v>#N/A</v>
      </c>
      <c r="W2170" s="301"/>
      <c r="X2170" s="301">
        <f t="shared" ca="1" si="104"/>
        <v>0</v>
      </c>
      <c r="Y2170" s="301"/>
      <c r="Z2170" s="301"/>
      <c r="AB2170" s="303" t="str">
        <f t="shared" si="105"/>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3"/>
        <v/>
      </c>
      <c r="T2171" s="264" t="str">
        <f ca="1">IF(B2171="","",IF(ISERROR(MATCH($J2171,SorP!$B$1:$B$6230,0)),"",INDIRECT("'SorP'!$A$"&amp;MATCH($J2171,SorP!$B$1:$B$6230,0))))</f>
        <v/>
      </c>
      <c r="U2171" s="299"/>
      <c r="V2171" s="300" t="e">
        <f>IF(C2171="",NA(),MATCH($B2171&amp;$C2171,'Smelter Look-up'!$J:$J,0))</f>
        <v>#N/A</v>
      </c>
      <c r="W2171" s="301"/>
      <c r="X2171" s="301">
        <f t="shared" ca="1" si="104"/>
        <v>0</v>
      </c>
      <c r="Y2171" s="301"/>
      <c r="Z2171" s="301"/>
      <c r="AB2171" s="303" t="str">
        <f t="shared" si="105"/>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3"/>
        <v/>
      </c>
      <c r="T2172" s="264" t="str">
        <f ca="1">IF(B2172="","",IF(ISERROR(MATCH($J2172,SorP!$B$1:$B$6230,0)),"",INDIRECT("'SorP'!$A$"&amp;MATCH($J2172,SorP!$B$1:$B$6230,0))))</f>
        <v/>
      </c>
      <c r="U2172" s="299"/>
      <c r="V2172" s="300" t="e">
        <f>IF(C2172="",NA(),MATCH($B2172&amp;$C2172,'Smelter Look-up'!$J:$J,0))</f>
        <v>#N/A</v>
      </c>
      <c r="W2172" s="301"/>
      <c r="X2172" s="301">
        <f t="shared" ca="1" si="104"/>
        <v>0</v>
      </c>
      <c r="Y2172" s="301"/>
      <c r="Z2172" s="301"/>
      <c r="AB2172" s="303" t="str">
        <f t="shared" si="105"/>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3"/>
        <v/>
      </c>
      <c r="T2173" s="264" t="str">
        <f ca="1">IF(B2173="","",IF(ISERROR(MATCH($J2173,SorP!$B$1:$B$6230,0)),"",INDIRECT("'SorP'!$A$"&amp;MATCH($J2173,SorP!$B$1:$B$6230,0))))</f>
        <v/>
      </c>
      <c r="U2173" s="299"/>
      <c r="V2173" s="300" t="e">
        <f>IF(C2173="",NA(),MATCH($B2173&amp;$C2173,'Smelter Look-up'!$J:$J,0))</f>
        <v>#N/A</v>
      </c>
      <c r="W2173" s="301"/>
      <c r="X2173" s="301">
        <f t="shared" ca="1" si="104"/>
        <v>0</v>
      </c>
      <c r="Y2173" s="301"/>
      <c r="Z2173" s="301"/>
      <c r="AB2173" s="303" t="str">
        <f t="shared" si="105"/>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3"/>
        <v/>
      </c>
      <c r="T2174" s="264" t="str">
        <f ca="1">IF(B2174="","",IF(ISERROR(MATCH($J2174,SorP!$B$1:$B$6230,0)),"",INDIRECT("'SorP'!$A$"&amp;MATCH($J2174,SorP!$B$1:$B$6230,0))))</f>
        <v/>
      </c>
      <c r="U2174" s="299"/>
      <c r="V2174" s="300" t="e">
        <f>IF(C2174="",NA(),MATCH($B2174&amp;$C2174,'Smelter Look-up'!$J:$J,0))</f>
        <v>#N/A</v>
      </c>
      <c r="W2174" s="301"/>
      <c r="X2174" s="301">
        <f t="shared" ca="1" si="104"/>
        <v>0</v>
      </c>
      <c r="Y2174" s="301"/>
      <c r="Z2174" s="301"/>
      <c r="AB2174" s="303" t="str">
        <f t="shared" si="105"/>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3"/>
        <v/>
      </c>
      <c r="T2175" s="264" t="str">
        <f ca="1">IF(B2175="","",IF(ISERROR(MATCH($J2175,SorP!$B$1:$B$6230,0)),"",INDIRECT("'SorP'!$A$"&amp;MATCH($J2175,SorP!$B$1:$B$6230,0))))</f>
        <v/>
      </c>
      <c r="U2175" s="299"/>
      <c r="V2175" s="300" t="e">
        <f>IF(C2175="",NA(),MATCH($B2175&amp;$C2175,'Smelter Look-up'!$J:$J,0))</f>
        <v>#N/A</v>
      </c>
      <c r="W2175" s="301"/>
      <c r="X2175" s="301">
        <f t="shared" ca="1" si="104"/>
        <v>0</v>
      </c>
      <c r="Y2175" s="301"/>
      <c r="Z2175" s="301"/>
      <c r="AB2175" s="303" t="str">
        <f t="shared" si="105"/>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3"/>
        <v/>
      </c>
      <c r="T2176" s="264" t="str">
        <f ca="1">IF(B2176="","",IF(ISERROR(MATCH($J2176,SorP!$B$1:$B$6230,0)),"",INDIRECT("'SorP'!$A$"&amp;MATCH($J2176,SorP!$B$1:$B$6230,0))))</f>
        <v/>
      </c>
      <c r="U2176" s="299"/>
      <c r="V2176" s="300" t="e">
        <f>IF(C2176="",NA(),MATCH($B2176&amp;$C2176,'Smelter Look-up'!$J:$J,0))</f>
        <v>#N/A</v>
      </c>
      <c r="W2176" s="301"/>
      <c r="X2176" s="301">
        <f t="shared" ca="1" si="104"/>
        <v>0</v>
      </c>
      <c r="Y2176" s="301"/>
      <c r="Z2176" s="301"/>
      <c r="AB2176" s="303" t="str">
        <f t="shared" si="105"/>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3"/>
        <v/>
      </c>
      <c r="T2177" s="264" t="str">
        <f ca="1">IF(B2177="","",IF(ISERROR(MATCH($J2177,SorP!$B$1:$B$6230,0)),"",INDIRECT("'SorP'!$A$"&amp;MATCH($J2177,SorP!$B$1:$B$6230,0))))</f>
        <v/>
      </c>
      <c r="U2177" s="299"/>
      <c r="V2177" s="300" t="e">
        <f>IF(C2177="",NA(),MATCH($B2177&amp;$C2177,'Smelter Look-up'!$J:$J,0))</f>
        <v>#N/A</v>
      </c>
      <c r="W2177" s="301"/>
      <c r="X2177" s="301">
        <f t="shared" ca="1" si="104"/>
        <v>0</v>
      </c>
      <c r="Y2177" s="301"/>
      <c r="Z2177" s="301"/>
      <c r="AB2177" s="303" t="str">
        <f t="shared" si="105"/>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3"/>
        <v/>
      </c>
      <c r="T2178" s="264" t="str">
        <f ca="1">IF(B2178="","",IF(ISERROR(MATCH($J2178,SorP!$B$1:$B$6230,0)),"",INDIRECT("'SorP'!$A$"&amp;MATCH($J2178,SorP!$B$1:$B$6230,0))))</f>
        <v/>
      </c>
      <c r="U2178" s="299"/>
      <c r="V2178" s="300" t="e">
        <f>IF(C2178="",NA(),MATCH($B2178&amp;$C2178,'Smelter Look-up'!$J:$J,0))</f>
        <v>#N/A</v>
      </c>
      <c r="W2178" s="301"/>
      <c r="X2178" s="301">
        <f t="shared" ca="1" si="104"/>
        <v>0</v>
      </c>
      <c r="Y2178" s="301"/>
      <c r="Z2178" s="301"/>
      <c r="AB2178" s="303" t="str">
        <f t="shared" si="105"/>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3"/>
        <v/>
      </c>
      <c r="T2179" s="264" t="str">
        <f ca="1">IF(B2179="","",IF(ISERROR(MATCH($J2179,SorP!$B$1:$B$6230,0)),"",INDIRECT("'SorP'!$A$"&amp;MATCH($J2179,SorP!$B$1:$B$6230,0))))</f>
        <v/>
      </c>
      <c r="U2179" s="299"/>
      <c r="V2179" s="300" t="e">
        <f>IF(C2179="",NA(),MATCH($B2179&amp;$C2179,'Smelter Look-up'!$J:$J,0))</f>
        <v>#N/A</v>
      </c>
      <c r="W2179" s="301"/>
      <c r="X2179" s="301">
        <f t="shared" ca="1" si="104"/>
        <v>0</v>
      </c>
      <c r="Y2179" s="301"/>
      <c r="Z2179" s="301"/>
      <c r="AB2179" s="303" t="str">
        <f t="shared" si="105"/>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3"/>
        <v/>
      </c>
      <c r="T2180" s="264" t="str">
        <f ca="1">IF(B2180="","",IF(ISERROR(MATCH($J2180,SorP!$B$1:$B$6230,0)),"",INDIRECT("'SorP'!$A$"&amp;MATCH($J2180,SorP!$B$1:$B$6230,0))))</f>
        <v/>
      </c>
      <c r="U2180" s="299"/>
      <c r="V2180" s="300" t="e">
        <f>IF(C2180="",NA(),MATCH($B2180&amp;$C2180,'Smelter Look-up'!$J:$J,0))</f>
        <v>#N/A</v>
      </c>
      <c r="W2180" s="301"/>
      <c r="X2180" s="301">
        <f t="shared" ca="1" si="104"/>
        <v>0</v>
      </c>
      <c r="Y2180" s="301"/>
      <c r="Z2180" s="301"/>
      <c r="AB2180" s="303" t="str">
        <f t="shared" si="105"/>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3"/>
        <v/>
      </c>
      <c r="T2181" s="264" t="str">
        <f ca="1">IF(B2181="","",IF(ISERROR(MATCH($J2181,SorP!$B$1:$B$6230,0)),"",INDIRECT("'SorP'!$A$"&amp;MATCH($J2181,SorP!$B$1:$B$6230,0))))</f>
        <v/>
      </c>
      <c r="U2181" s="299"/>
      <c r="V2181" s="300" t="e">
        <f>IF(C2181="",NA(),MATCH($B2181&amp;$C2181,'Smelter Look-up'!$J:$J,0))</f>
        <v>#N/A</v>
      </c>
      <c r="W2181" s="301"/>
      <c r="X2181" s="301">
        <f t="shared" ca="1" si="104"/>
        <v>0</v>
      </c>
      <c r="Y2181" s="301"/>
      <c r="Z2181" s="301"/>
      <c r="AB2181" s="303" t="str">
        <f t="shared" si="105"/>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ca="1" si="103"/>
        <v/>
      </c>
      <c r="T2182" s="264" t="str">
        <f ca="1">IF(B2182="","",IF(ISERROR(MATCH($J2182,SorP!$B$1:$B$6230,0)),"",INDIRECT("'SorP'!$A$"&amp;MATCH($J2182,SorP!$B$1:$B$6230,0))))</f>
        <v/>
      </c>
      <c r="U2182" s="299"/>
      <c r="V2182" s="300" t="e">
        <f>IF(C2182="",NA(),MATCH($B2182&amp;$C2182,'Smelter Look-up'!$J:$J,0))</f>
        <v>#N/A</v>
      </c>
      <c r="W2182" s="301"/>
      <c r="X2182" s="301">
        <f t="shared" ca="1" si="104"/>
        <v>0</v>
      </c>
      <c r="Y2182" s="301"/>
      <c r="Z2182" s="301"/>
      <c r="AB2182" s="303" t="str">
        <f t="shared" si="105"/>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ref="S2217:S2280" ca="1" si="106">IF(B2217="","",IF(ISERROR(MATCH($E2217,CL,0)),"Unknown",INDIRECT("'C'!$A$"&amp;MATCH($E2217,CL,0)+1)))</f>
        <v/>
      </c>
      <c r="T2217" s="264" t="str">
        <f ca="1">IF(B2217="","",IF(ISERROR(MATCH($J2217,SorP!$B$1:$B$6230,0)),"",INDIRECT("'SorP'!$A$"&amp;MATCH($J2217,SorP!$B$1:$B$6230,0))))</f>
        <v/>
      </c>
      <c r="U2217" s="299"/>
      <c r="V2217" s="300" t="e">
        <f>IF(C2217="",NA(),MATCH($B2217&amp;$C2217,'Smelter Look-up'!$J:$J,0))</f>
        <v>#N/A</v>
      </c>
      <c r="W2217" s="301"/>
      <c r="X2217" s="301">
        <f t="shared" ref="X2217:X2280" ca="1" si="107">IF(AND(C2217="Smelter not listed",OR(LEN(D2217)=0,LEN(E2217)=0)),1,0)</f>
        <v>0</v>
      </c>
      <c r="Y2217" s="301"/>
      <c r="Z2217" s="301"/>
      <c r="AB2217" s="303" t="str">
        <f t="shared" ref="AB2217:AB2280" si="108">B2217&amp;C2217</f>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6"/>
        <v/>
      </c>
      <c r="T2218" s="264" t="str">
        <f ca="1">IF(B2218="","",IF(ISERROR(MATCH($J2218,SorP!$B$1:$B$6230,0)),"",INDIRECT("'SorP'!$A$"&amp;MATCH($J2218,SorP!$B$1:$B$6230,0))))</f>
        <v/>
      </c>
      <c r="U2218" s="299"/>
      <c r="V2218" s="300" t="e">
        <f>IF(C2218="",NA(),MATCH($B2218&amp;$C2218,'Smelter Look-up'!$J:$J,0))</f>
        <v>#N/A</v>
      </c>
      <c r="W2218" s="301"/>
      <c r="X2218" s="301">
        <f t="shared" ca="1" si="107"/>
        <v>0</v>
      </c>
      <c r="Y2218" s="301"/>
      <c r="Z2218" s="301"/>
      <c r="AB2218" s="303" t="str">
        <f t="shared" si="108"/>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6"/>
        <v/>
      </c>
      <c r="T2219" s="264" t="str">
        <f ca="1">IF(B2219="","",IF(ISERROR(MATCH($J2219,SorP!$B$1:$B$6230,0)),"",INDIRECT("'SorP'!$A$"&amp;MATCH($J2219,SorP!$B$1:$B$6230,0))))</f>
        <v/>
      </c>
      <c r="U2219" s="299"/>
      <c r="V2219" s="300" t="e">
        <f>IF(C2219="",NA(),MATCH($B2219&amp;$C2219,'Smelter Look-up'!$J:$J,0))</f>
        <v>#N/A</v>
      </c>
      <c r="W2219" s="301"/>
      <c r="X2219" s="301">
        <f t="shared" ca="1" si="107"/>
        <v>0</v>
      </c>
      <c r="Y2219" s="301"/>
      <c r="Z2219" s="301"/>
      <c r="AB2219" s="303" t="str">
        <f t="shared" si="108"/>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6"/>
        <v/>
      </c>
      <c r="T2220" s="264" t="str">
        <f ca="1">IF(B2220="","",IF(ISERROR(MATCH($J2220,SorP!$B$1:$B$6230,0)),"",INDIRECT("'SorP'!$A$"&amp;MATCH($J2220,SorP!$B$1:$B$6230,0))))</f>
        <v/>
      </c>
      <c r="U2220" s="299"/>
      <c r="V2220" s="300" t="e">
        <f>IF(C2220="",NA(),MATCH($B2220&amp;$C2220,'Smelter Look-up'!$J:$J,0))</f>
        <v>#N/A</v>
      </c>
      <c r="W2220" s="301"/>
      <c r="X2220" s="301">
        <f t="shared" ca="1" si="107"/>
        <v>0</v>
      </c>
      <c r="Y2220" s="301"/>
      <c r="Z2220" s="301"/>
      <c r="AB2220" s="303" t="str">
        <f t="shared" si="108"/>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6"/>
        <v/>
      </c>
      <c r="T2221" s="264" t="str">
        <f ca="1">IF(B2221="","",IF(ISERROR(MATCH($J2221,SorP!$B$1:$B$6230,0)),"",INDIRECT("'SorP'!$A$"&amp;MATCH($J2221,SorP!$B$1:$B$6230,0))))</f>
        <v/>
      </c>
      <c r="U2221" s="299"/>
      <c r="V2221" s="300" t="e">
        <f>IF(C2221="",NA(),MATCH($B2221&amp;$C2221,'Smelter Look-up'!$J:$J,0))</f>
        <v>#N/A</v>
      </c>
      <c r="W2221" s="301"/>
      <c r="X2221" s="301">
        <f t="shared" ca="1" si="107"/>
        <v>0</v>
      </c>
      <c r="Y2221" s="301"/>
      <c r="Z2221" s="301"/>
      <c r="AB2221" s="303" t="str">
        <f t="shared" si="108"/>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6"/>
        <v/>
      </c>
      <c r="T2222" s="264" t="str">
        <f ca="1">IF(B2222="","",IF(ISERROR(MATCH($J2222,SorP!$B$1:$B$6230,0)),"",INDIRECT("'SorP'!$A$"&amp;MATCH($J2222,SorP!$B$1:$B$6230,0))))</f>
        <v/>
      </c>
      <c r="U2222" s="299"/>
      <c r="V2222" s="300" t="e">
        <f>IF(C2222="",NA(),MATCH($B2222&amp;$C2222,'Smelter Look-up'!$J:$J,0))</f>
        <v>#N/A</v>
      </c>
      <c r="W2222" s="301"/>
      <c r="X2222" s="301">
        <f t="shared" ca="1" si="107"/>
        <v>0</v>
      </c>
      <c r="Y2222" s="301"/>
      <c r="Z2222" s="301"/>
      <c r="AB2222" s="303" t="str">
        <f t="shared" si="108"/>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6"/>
        <v/>
      </c>
      <c r="T2223" s="264" t="str">
        <f ca="1">IF(B2223="","",IF(ISERROR(MATCH($J2223,SorP!$B$1:$B$6230,0)),"",INDIRECT("'SorP'!$A$"&amp;MATCH($J2223,SorP!$B$1:$B$6230,0))))</f>
        <v/>
      </c>
      <c r="U2223" s="299"/>
      <c r="V2223" s="300" t="e">
        <f>IF(C2223="",NA(),MATCH($B2223&amp;$C2223,'Smelter Look-up'!$J:$J,0))</f>
        <v>#N/A</v>
      </c>
      <c r="W2223" s="301"/>
      <c r="X2223" s="301">
        <f t="shared" ca="1" si="107"/>
        <v>0</v>
      </c>
      <c r="Y2223" s="301"/>
      <c r="Z2223" s="301"/>
      <c r="AB2223" s="303" t="str">
        <f t="shared" si="108"/>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6"/>
        <v/>
      </c>
      <c r="T2224" s="264" t="str">
        <f ca="1">IF(B2224="","",IF(ISERROR(MATCH($J2224,SorP!$B$1:$B$6230,0)),"",INDIRECT("'SorP'!$A$"&amp;MATCH($J2224,SorP!$B$1:$B$6230,0))))</f>
        <v/>
      </c>
      <c r="U2224" s="299"/>
      <c r="V2224" s="300" t="e">
        <f>IF(C2224="",NA(),MATCH($B2224&amp;$C2224,'Smelter Look-up'!$J:$J,0))</f>
        <v>#N/A</v>
      </c>
      <c r="W2224" s="301"/>
      <c r="X2224" s="301">
        <f t="shared" ca="1" si="107"/>
        <v>0</v>
      </c>
      <c r="Y2224" s="301"/>
      <c r="Z2224" s="301"/>
      <c r="AB2224" s="303" t="str">
        <f t="shared" si="108"/>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6"/>
        <v/>
      </c>
      <c r="T2225" s="264" t="str">
        <f ca="1">IF(B2225="","",IF(ISERROR(MATCH($J2225,SorP!$B$1:$B$6230,0)),"",INDIRECT("'SorP'!$A$"&amp;MATCH($J2225,SorP!$B$1:$B$6230,0))))</f>
        <v/>
      </c>
      <c r="U2225" s="299"/>
      <c r="V2225" s="300" t="e">
        <f>IF(C2225="",NA(),MATCH($B2225&amp;$C2225,'Smelter Look-up'!$J:$J,0))</f>
        <v>#N/A</v>
      </c>
      <c r="W2225" s="301"/>
      <c r="X2225" s="301">
        <f t="shared" ca="1" si="107"/>
        <v>0</v>
      </c>
      <c r="Y2225" s="301"/>
      <c r="Z2225" s="301"/>
      <c r="AB2225" s="303" t="str">
        <f t="shared" si="108"/>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6"/>
        <v/>
      </c>
      <c r="T2226" s="264" t="str">
        <f ca="1">IF(B2226="","",IF(ISERROR(MATCH($J2226,SorP!$B$1:$B$6230,0)),"",INDIRECT("'SorP'!$A$"&amp;MATCH($J2226,SorP!$B$1:$B$6230,0))))</f>
        <v/>
      </c>
      <c r="U2226" s="299"/>
      <c r="V2226" s="300" t="e">
        <f>IF(C2226="",NA(),MATCH($B2226&amp;$C2226,'Smelter Look-up'!$J:$J,0))</f>
        <v>#N/A</v>
      </c>
      <c r="W2226" s="301"/>
      <c r="X2226" s="301">
        <f t="shared" ca="1" si="107"/>
        <v>0</v>
      </c>
      <c r="Y2226" s="301"/>
      <c r="Z2226" s="301"/>
      <c r="AB2226" s="303" t="str">
        <f t="shared" si="108"/>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6"/>
        <v/>
      </c>
      <c r="T2227" s="264" t="str">
        <f ca="1">IF(B2227="","",IF(ISERROR(MATCH($J2227,SorP!$B$1:$B$6230,0)),"",INDIRECT("'SorP'!$A$"&amp;MATCH($J2227,SorP!$B$1:$B$6230,0))))</f>
        <v/>
      </c>
      <c r="U2227" s="299"/>
      <c r="V2227" s="300" t="e">
        <f>IF(C2227="",NA(),MATCH($B2227&amp;$C2227,'Smelter Look-up'!$J:$J,0))</f>
        <v>#N/A</v>
      </c>
      <c r="W2227" s="301"/>
      <c r="X2227" s="301">
        <f t="shared" ca="1" si="107"/>
        <v>0</v>
      </c>
      <c r="Y2227" s="301"/>
      <c r="Z2227" s="301"/>
      <c r="AB2227" s="303" t="str">
        <f t="shared" si="108"/>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6"/>
        <v/>
      </c>
      <c r="T2228" s="264" t="str">
        <f ca="1">IF(B2228="","",IF(ISERROR(MATCH($J2228,SorP!$B$1:$B$6230,0)),"",INDIRECT("'SorP'!$A$"&amp;MATCH($J2228,SorP!$B$1:$B$6230,0))))</f>
        <v/>
      </c>
      <c r="U2228" s="299"/>
      <c r="V2228" s="300" t="e">
        <f>IF(C2228="",NA(),MATCH($B2228&amp;$C2228,'Smelter Look-up'!$J:$J,0))</f>
        <v>#N/A</v>
      </c>
      <c r="W2228" s="301"/>
      <c r="X2228" s="301">
        <f t="shared" ca="1" si="107"/>
        <v>0</v>
      </c>
      <c r="Y2228" s="301"/>
      <c r="Z2228" s="301"/>
      <c r="AB2228" s="303" t="str">
        <f t="shared" si="108"/>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6"/>
        <v/>
      </c>
      <c r="T2229" s="264" t="str">
        <f ca="1">IF(B2229="","",IF(ISERROR(MATCH($J2229,SorP!$B$1:$B$6230,0)),"",INDIRECT("'SorP'!$A$"&amp;MATCH($J2229,SorP!$B$1:$B$6230,0))))</f>
        <v/>
      </c>
      <c r="U2229" s="299"/>
      <c r="V2229" s="300" t="e">
        <f>IF(C2229="",NA(),MATCH($B2229&amp;$C2229,'Smelter Look-up'!$J:$J,0))</f>
        <v>#N/A</v>
      </c>
      <c r="W2229" s="301"/>
      <c r="X2229" s="301">
        <f t="shared" ca="1" si="107"/>
        <v>0</v>
      </c>
      <c r="Y2229" s="301"/>
      <c r="Z2229" s="301"/>
      <c r="AB2229" s="303" t="str">
        <f t="shared" si="108"/>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6"/>
        <v/>
      </c>
      <c r="T2230" s="264" t="str">
        <f ca="1">IF(B2230="","",IF(ISERROR(MATCH($J2230,SorP!$B$1:$B$6230,0)),"",INDIRECT("'SorP'!$A$"&amp;MATCH($J2230,SorP!$B$1:$B$6230,0))))</f>
        <v/>
      </c>
      <c r="U2230" s="299"/>
      <c r="V2230" s="300" t="e">
        <f>IF(C2230="",NA(),MATCH($B2230&amp;$C2230,'Smelter Look-up'!$J:$J,0))</f>
        <v>#N/A</v>
      </c>
      <c r="W2230" s="301"/>
      <c r="X2230" s="301">
        <f t="shared" ca="1" si="107"/>
        <v>0</v>
      </c>
      <c r="Y2230" s="301"/>
      <c r="Z2230" s="301"/>
      <c r="AB2230" s="303" t="str">
        <f t="shared" si="108"/>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6"/>
        <v/>
      </c>
      <c r="T2231" s="264" t="str">
        <f ca="1">IF(B2231="","",IF(ISERROR(MATCH($J2231,SorP!$B$1:$B$6230,0)),"",INDIRECT("'SorP'!$A$"&amp;MATCH($J2231,SorP!$B$1:$B$6230,0))))</f>
        <v/>
      </c>
      <c r="U2231" s="299"/>
      <c r="V2231" s="300" t="e">
        <f>IF(C2231="",NA(),MATCH($B2231&amp;$C2231,'Smelter Look-up'!$J:$J,0))</f>
        <v>#N/A</v>
      </c>
      <c r="W2231" s="301"/>
      <c r="X2231" s="301">
        <f t="shared" ca="1" si="107"/>
        <v>0</v>
      </c>
      <c r="Y2231" s="301"/>
      <c r="Z2231" s="301"/>
      <c r="AB2231" s="303" t="str">
        <f t="shared" si="108"/>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6"/>
        <v/>
      </c>
      <c r="T2232" s="264" t="str">
        <f ca="1">IF(B2232="","",IF(ISERROR(MATCH($J2232,SorP!$B$1:$B$6230,0)),"",INDIRECT("'SorP'!$A$"&amp;MATCH($J2232,SorP!$B$1:$B$6230,0))))</f>
        <v/>
      </c>
      <c r="U2232" s="299"/>
      <c r="V2232" s="300" t="e">
        <f>IF(C2232="",NA(),MATCH($B2232&amp;$C2232,'Smelter Look-up'!$J:$J,0))</f>
        <v>#N/A</v>
      </c>
      <c r="W2232" s="301"/>
      <c r="X2232" s="301">
        <f t="shared" ca="1" si="107"/>
        <v>0</v>
      </c>
      <c r="Y2232" s="301"/>
      <c r="Z2232" s="301"/>
      <c r="AB2232" s="303" t="str">
        <f t="shared" si="108"/>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6"/>
        <v/>
      </c>
      <c r="T2233" s="264" t="str">
        <f ca="1">IF(B2233="","",IF(ISERROR(MATCH($J2233,SorP!$B$1:$B$6230,0)),"",INDIRECT("'SorP'!$A$"&amp;MATCH($J2233,SorP!$B$1:$B$6230,0))))</f>
        <v/>
      </c>
      <c r="U2233" s="299"/>
      <c r="V2233" s="300" t="e">
        <f>IF(C2233="",NA(),MATCH($B2233&amp;$C2233,'Smelter Look-up'!$J:$J,0))</f>
        <v>#N/A</v>
      </c>
      <c r="W2233" s="301"/>
      <c r="X2233" s="301">
        <f t="shared" ca="1" si="107"/>
        <v>0</v>
      </c>
      <c r="Y2233" s="301"/>
      <c r="Z2233" s="301"/>
      <c r="AB2233" s="303" t="str">
        <f t="shared" si="108"/>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6"/>
        <v/>
      </c>
      <c r="T2234" s="264" t="str">
        <f ca="1">IF(B2234="","",IF(ISERROR(MATCH($J2234,SorP!$B$1:$B$6230,0)),"",INDIRECT("'SorP'!$A$"&amp;MATCH($J2234,SorP!$B$1:$B$6230,0))))</f>
        <v/>
      </c>
      <c r="U2234" s="299"/>
      <c r="V2234" s="300" t="e">
        <f>IF(C2234="",NA(),MATCH($B2234&amp;$C2234,'Smelter Look-up'!$J:$J,0))</f>
        <v>#N/A</v>
      </c>
      <c r="W2234" s="301"/>
      <c r="X2234" s="301">
        <f t="shared" ca="1" si="107"/>
        <v>0</v>
      </c>
      <c r="Y2234" s="301"/>
      <c r="Z2234" s="301"/>
      <c r="AB2234" s="303" t="str">
        <f t="shared" si="108"/>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6"/>
        <v/>
      </c>
      <c r="T2235" s="264" t="str">
        <f ca="1">IF(B2235="","",IF(ISERROR(MATCH($J2235,SorP!$B$1:$B$6230,0)),"",INDIRECT("'SorP'!$A$"&amp;MATCH($J2235,SorP!$B$1:$B$6230,0))))</f>
        <v/>
      </c>
      <c r="U2235" s="299"/>
      <c r="V2235" s="300" t="e">
        <f>IF(C2235="",NA(),MATCH($B2235&amp;$C2235,'Smelter Look-up'!$J:$J,0))</f>
        <v>#N/A</v>
      </c>
      <c r="W2235" s="301"/>
      <c r="X2235" s="301">
        <f t="shared" ca="1" si="107"/>
        <v>0</v>
      </c>
      <c r="Y2235" s="301"/>
      <c r="Z2235" s="301"/>
      <c r="AB2235" s="303" t="str">
        <f t="shared" si="108"/>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6"/>
        <v/>
      </c>
      <c r="T2236" s="264" t="str">
        <f ca="1">IF(B2236="","",IF(ISERROR(MATCH($J2236,SorP!$B$1:$B$6230,0)),"",INDIRECT("'SorP'!$A$"&amp;MATCH($J2236,SorP!$B$1:$B$6230,0))))</f>
        <v/>
      </c>
      <c r="U2236" s="299"/>
      <c r="V2236" s="300" t="e">
        <f>IF(C2236="",NA(),MATCH($B2236&amp;$C2236,'Smelter Look-up'!$J:$J,0))</f>
        <v>#N/A</v>
      </c>
      <c r="W2236" s="301"/>
      <c r="X2236" s="301">
        <f t="shared" ca="1" si="107"/>
        <v>0</v>
      </c>
      <c r="Y2236" s="301"/>
      <c r="Z2236" s="301"/>
      <c r="AB2236" s="303" t="str">
        <f t="shared" si="108"/>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6"/>
        <v/>
      </c>
      <c r="T2237" s="264" t="str">
        <f ca="1">IF(B2237="","",IF(ISERROR(MATCH($J2237,SorP!$B$1:$B$6230,0)),"",INDIRECT("'SorP'!$A$"&amp;MATCH($J2237,SorP!$B$1:$B$6230,0))))</f>
        <v/>
      </c>
      <c r="U2237" s="299"/>
      <c r="V2237" s="300" t="e">
        <f>IF(C2237="",NA(),MATCH($B2237&amp;$C2237,'Smelter Look-up'!$J:$J,0))</f>
        <v>#N/A</v>
      </c>
      <c r="W2237" s="301"/>
      <c r="X2237" s="301">
        <f t="shared" ca="1" si="107"/>
        <v>0</v>
      </c>
      <c r="Y2237" s="301"/>
      <c r="Z2237" s="301"/>
      <c r="AB2237" s="303" t="str">
        <f t="shared" si="108"/>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6"/>
        <v/>
      </c>
      <c r="T2238" s="264" t="str">
        <f ca="1">IF(B2238="","",IF(ISERROR(MATCH($J2238,SorP!$B$1:$B$6230,0)),"",INDIRECT("'SorP'!$A$"&amp;MATCH($J2238,SorP!$B$1:$B$6230,0))))</f>
        <v/>
      </c>
      <c r="U2238" s="299"/>
      <c r="V2238" s="300" t="e">
        <f>IF(C2238="",NA(),MATCH($B2238&amp;$C2238,'Smelter Look-up'!$J:$J,0))</f>
        <v>#N/A</v>
      </c>
      <c r="W2238" s="301"/>
      <c r="X2238" s="301">
        <f t="shared" ca="1" si="107"/>
        <v>0</v>
      </c>
      <c r="Y2238" s="301"/>
      <c r="Z2238" s="301"/>
      <c r="AB2238" s="303" t="str">
        <f t="shared" si="108"/>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6"/>
        <v/>
      </c>
      <c r="T2239" s="264" t="str">
        <f ca="1">IF(B2239="","",IF(ISERROR(MATCH($J2239,SorP!$B$1:$B$6230,0)),"",INDIRECT("'SorP'!$A$"&amp;MATCH($J2239,SorP!$B$1:$B$6230,0))))</f>
        <v/>
      </c>
      <c r="U2239" s="299"/>
      <c r="V2239" s="300" t="e">
        <f>IF(C2239="",NA(),MATCH($B2239&amp;$C2239,'Smelter Look-up'!$J:$J,0))</f>
        <v>#N/A</v>
      </c>
      <c r="W2239" s="301"/>
      <c r="X2239" s="301">
        <f t="shared" ca="1" si="107"/>
        <v>0</v>
      </c>
      <c r="Y2239" s="301"/>
      <c r="Z2239" s="301"/>
      <c r="AB2239" s="303" t="str">
        <f t="shared" si="108"/>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6"/>
        <v/>
      </c>
      <c r="T2240" s="264" t="str">
        <f ca="1">IF(B2240="","",IF(ISERROR(MATCH($J2240,SorP!$B$1:$B$6230,0)),"",INDIRECT("'SorP'!$A$"&amp;MATCH($J2240,SorP!$B$1:$B$6230,0))))</f>
        <v/>
      </c>
      <c r="U2240" s="299"/>
      <c r="V2240" s="300" t="e">
        <f>IF(C2240="",NA(),MATCH($B2240&amp;$C2240,'Smelter Look-up'!$J:$J,0))</f>
        <v>#N/A</v>
      </c>
      <c r="W2240" s="301"/>
      <c r="X2240" s="301">
        <f t="shared" ca="1" si="107"/>
        <v>0</v>
      </c>
      <c r="Y2240" s="301"/>
      <c r="Z2240" s="301"/>
      <c r="AB2240" s="303" t="str">
        <f t="shared" si="108"/>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6"/>
        <v/>
      </c>
      <c r="T2241" s="264" t="str">
        <f ca="1">IF(B2241="","",IF(ISERROR(MATCH($J2241,SorP!$B$1:$B$6230,0)),"",INDIRECT("'SorP'!$A$"&amp;MATCH($J2241,SorP!$B$1:$B$6230,0))))</f>
        <v/>
      </c>
      <c r="U2241" s="299"/>
      <c r="V2241" s="300" t="e">
        <f>IF(C2241="",NA(),MATCH($B2241&amp;$C2241,'Smelter Look-up'!$J:$J,0))</f>
        <v>#N/A</v>
      </c>
      <c r="W2241" s="301"/>
      <c r="X2241" s="301">
        <f t="shared" ca="1" si="107"/>
        <v>0</v>
      </c>
      <c r="Y2241" s="301"/>
      <c r="Z2241" s="301"/>
      <c r="AB2241" s="303" t="str">
        <f t="shared" si="108"/>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6"/>
        <v/>
      </c>
      <c r="T2242" s="264" t="str">
        <f ca="1">IF(B2242="","",IF(ISERROR(MATCH($J2242,SorP!$B$1:$B$6230,0)),"",INDIRECT("'SorP'!$A$"&amp;MATCH($J2242,SorP!$B$1:$B$6230,0))))</f>
        <v/>
      </c>
      <c r="U2242" s="299"/>
      <c r="V2242" s="300" t="e">
        <f>IF(C2242="",NA(),MATCH($B2242&amp;$C2242,'Smelter Look-up'!$J:$J,0))</f>
        <v>#N/A</v>
      </c>
      <c r="W2242" s="301"/>
      <c r="X2242" s="301">
        <f t="shared" ca="1" si="107"/>
        <v>0</v>
      </c>
      <c r="Y2242" s="301"/>
      <c r="Z2242" s="301"/>
      <c r="AB2242" s="303" t="str">
        <f t="shared" si="108"/>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6"/>
        <v/>
      </c>
      <c r="T2243" s="264" t="str">
        <f ca="1">IF(B2243="","",IF(ISERROR(MATCH($J2243,SorP!$B$1:$B$6230,0)),"",INDIRECT("'SorP'!$A$"&amp;MATCH($J2243,SorP!$B$1:$B$6230,0))))</f>
        <v/>
      </c>
      <c r="U2243" s="299"/>
      <c r="V2243" s="300" t="e">
        <f>IF(C2243="",NA(),MATCH($B2243&amp;$C2243,'Smelter Look-up'!$J:$J,0))</f>
        <v>#N/A</v>
      </c>
      <c r="W2243" s="301"/>
      <c r="X2243" s="301">
        <f t="shared" ca="1" si="107"/>
        <v>0</v>
      </c>
      <c r="Y2243" s="301"/>
      <c r="Z2243" s="301"/>
      <c r="AB2243" s="303" t="str">
        <f t="shared" si="108"/>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6"/>
        <v/>
      </c>
      <c r="T2244" s="264" t="str">
        <f ca="1">IF(B2244="","",IF(ISERROR(MATCH($J2244,SorP!$B$1:$B$6230,0)),"",INDIRECT("'SorP'!$A$"&amp;MATCH($J2244,SorP!$B$1:$B$6230,0))))</f>
        <v/>
      </c>
      <c r="U2244" s="299"/>
      <c r="V2244" s="300" t="e">
        <f>IF(C2244="",NA(),MATCH($B2244&amp;$C2244,'Smelter Look-up'!$J:$J,0))</f>
        <v>#N/A</v>
      </c>
      <c r="W2244" s="301"/>
      <c r="X2244" s="301">
        <f t="shared" ca="1" si="107"/>
        <v>0</v>
      </c>
      <c r="Y2244" s="301"/>
      <c r="Z2244" s="301"/>
      <c r="AB2244" s="303" t="str">
        <f t="shared" si="108"/>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6"/>
        <v/>
      </c>
      <c r="T2245" s="264" t="str">
        <f ca="1">IF(B2245="","",IF(ISERROR(MATCH($J2245,SorP!$B$1:$B$6230,0)),"",INDIRECT("'SorP'!$A$"&amp;MATCH($J2245,SorP!$B$1:$B$6230,0))))</f>
        <v/>
      </c>
      <c r="U2245" s="299"/>
      <c r="V2245" s="300" t="e">
        <f>IF(C2245="",NA(),MATCH($B2245&amp;$C2245,'Smelter Look-up'!$J:$J,0))</f>
        <v>#N/A</v>
      </c>
      <c r="W2245" s="301"/>
      <c r="X2245" s="301">
        <f t="shared" ca="1" si="107"/>
        <v>0</v>
      </c>
      <c r="Y2245" s="301"/>
      <c r="Z2245" s="301"/>
      <c r="AB2245" s="303" t="str">
        <f t="shared" si="108"/>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ca="1" si="106"/>
        <v/>
      </c>
      <c r="T2246" s="264" t="str">
        <f ca="1">IF(B2246="","",IF(ISERROR(MATCH($J2246,SorP!$B$1:$B$6230,0)),"",INDIRECT("'SorP'!$A$"&amp;MATCH($J2246,SorP!$B$1:$B$6230,0))))</f>
        <v/>
      </c>
      <c r="U2246" s="299"/>
      <c r="V2246" s="300" t="e">
        <f>IF(C2246="",NA(),MATCH($B2246&amp;$C2246,'Smelter Look-up'!$J:$J,0))</f>
        <v>#N/A</v>
      </c>
      <c r="W2246" s="301"/>
      <c r="X2246" s="301">
        <f t="shared" ca="1" si="107"/>
        <v>0</v>
      </c>
      <c r="Y2246" s="301"/>
      <c r="Z2246" s="301"/>
      <c r="AB2246" s="303" t="str">
        <f t="shared" si="108"/>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ref="S2281:S2344" ca="1" si="109">IF(B2281="","",IF(ISERROR(MATCH($E2281,CL,0)),"Unknown",INDIRECT("'C'!$A$"&amp;MATCH($E2281,CL,0)+1)))</f>
        <v/>
      </c>
      <c r="T2281" s="264" t="str">
        <f ca="1">IF(B2281="","",IF(ISERROR(MATCH($J2281,SorP!$B$1:$B$6230,0)),"",INDIRECT("'SorP'!$A$"&amp;MATCH($J2281,SorP!$B$1:$B$6230,0))))</f>
        <v/>
      </c>
      <c r="U2281" s="299"/>
      <c r="V2281" s="300" t="e">
        <f>IF(C2281="",NA(),MATCH($B2281&amp;$C2281,'Smelter Look-up'!$J:$J,0))</f>
        <v>#N/A</v>
      </c>
      <c r="W2281" s="301"/>
      <c r="X2281" s="301">
        <f t="shared" ref="X2281:X2344" ca="1" si="110">IF(AND(C2281="Smelter not listed",OR(LEN(D2281)=0,LEN(E2281)=0)),1,0)</f>
        <v>0</v>
      </c>
      <c r="Y2281" s="301"/>
      <c r="Z2281" s="301"/>
      <c r="AB2281" s="303" t="str">
        <f t="shared" ref="AB2281:AB2344" si="111">B2281&amp;C2281</f>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9"/>
        <v/>
      </c>
      <c r="T2282" s="264" t="str">
        <f ca="1">IF(B2282="","",IF(ISERROR(MATCH($J2282,SorP!$B$1:$B$6230,0)),"",INDIRECT("'SorP'!$A$"&amp;MATCH($J2282,SorP!$B$1:$B$6230,0))))</f>
        <v/>
      </c>
      <c r="U2282" s="299"/>
      <c r="V2282" s="300" t="e">
        <f>IF(C2282="",NA(),MATCH($B2282&amp;$C2282,'Smelter Look-up'!$J:$J,0))</f>
        <v>#N/A</v>
      </c>
      <c r="W2282" s="301"/>
      <c r="X2282" s="301">
        <f t="shared" ca="1" si="110"/>
        <v>0</v>
      </c>
      <c r="Y2282" s="301"/>
      <c r="Z2282" s="301"/>
      <c r="AB2282" s="303" t="str">
        <f t="shared" si="111"/>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9"/>
        <v/>
      </c>
      <c r="T2283" s="264" t="str">
        <f ca="1">IF(B2283="","",IF(ISERROR(MATCH($J2283,SorP!$B$1:$B$6230,0)),"",INDIRECT("'SorP'!$A$"&amp;MATCH($J2283,SorP!$B$1:$B$6230,0))))</f>
        <v/>
      </c>
      <c r="U2283" s="299"/>
      <c r="V2283" s="300" t="e">
        <f>IF(C2283="",NA(),MATCH($B2283&amp;$C2283,'Smelter Look-up'!$J:$J,0))</f>
        <v>#N/A</v>
      </c>
      <c r="W2283" s="301"/>
      <c r="X2283" s="301">
        <f t="shared" ca="1" si="110"/>
        <v>0</v>
      </c>
      <c r="Y2283" s="301"/>
      <c r="Z2283" s="301"/>
      <c r="AB2283" s="303" t="str">
        <f t="shared" si="111"/>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9"/>
        <v/>
      </c>
      <c r="T2284" s="264" t="str">
        <f ca="1">IF(B2284="","",IF(ISERROR(MATCH($J2284,SorP!$B$1:$B$6230,0)),"",INDIRECT("'SorP'!$A$"&amp;MATCH($J2284,SorP!$B$1:$B$6230,0))))</f>
        <v/>
      </c>
      <c r="U2284" s="299"/>
      <c r="V2284" s="300" t="e">
        <f>IF(C2284="",NA(),MATCH($B2284&amp;$C2284,'Smelter Look-up'!$J:$J,0))</f>
        <v>#N/A</v>
      </c>
      <c r="W2284" s="301"/>
      <c r="X2284" s="301">
        <f t="shared" ca="1" si="110"/>
        <v>0</v>
      </c>
      <c r="Y2284" s="301"/>
      <c r="Z2284" s="301"/>
      <c r="AB2284" s="303" t="str">
        <f t="shared" si="111"/>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9"/>
        <v/>
      </c>
      <c r="T2285" s="264" t="str">
        <f ca="1">IF(B2285="","",IF(ISERROR(MATCH($J2285,SorP!$B$1:$B$6230,0)),"",INDIRECT("'SorP'!$A$"&amp;MATCH($J2285,SorP!$B$1:$B$6230,0))))</f>
        <v/>
      </c>
      <c r="U2285" s="299"/>
      <c r="V2285" s="300" t="e">
        <f>IF(C2285="",NA(),MATCH($B2285&amp;$C2285,'Smelter Look-up'!$J:$J,0))</f>
        <v>#N/A</v>
      </c>
      <c r="W2285" s="301"/>
      <c r="X2285" s="301">
        <f t="shared" ca="1" si="110"/>
        <v>0</v>
      </c>
      <c r="Y2285" s="301"/>
      <c r="Z2285" s="301"/>
      <c r="AB2285" s="303" t="str">
        <f t="shared" si="111"/>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9"/>
        <v/>
      </c>
      <c r="T2286" s="264" t="str">
        <f ca="1">IF(B2286="","",IF(ISERROR(MATCH($J2286,SorP!$B$1:$B$6230,0)),"",INDIRECT("'SorP'!$A$"&amp;MATCH($J2286,SorP!$B$1:$B$6230,0))))</f>
        <v/>
      </c>
      <c r="U2286" s="299"/>
      <c r="V2286" s="300" t="e">
        <f>IF(C2286="",NA(),MATCH($B2286&amp;$C2286,'Smelter Look-up'!$J:$J,0))</f>
        <v>#N/A</v>
      </c>
      <c r="W2286" s="301"/>
      <c r="X2286" s="301">
        <f t="shared" ca="1" si="110"/>
        <v>0</v>
      </c>
      <c r="Y2286" s="301"/>
      <c r="Z2286" s="301"/>
      <c r="AB2286" s="303" t="str">
        <f t="shared" si="111"/>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9"/>
        <v/>
      </c>
      <c r="T2287" s="264" t="str">
        <f ca="1">IF(B2287="","",IF(ISERROR(MATCH($J2287,SorP!$B$1:$B$6230,0)),"",INDIRECT("'SorP'!$A$"&amp;MATCH($J2287,SorP!$B$1:$B$6230,0))))</f>
        <v/>
      </c>
      <c r="U2287" s="299"/>
      <c r="V2287" s="300" t="e">
        <f>IF(C2287="",NA(),MATCH($B2287&amp;$C2287,'Smelter Look-up'!$J:$J,0))</f>
        <v>#N/A</v>
      </c>
      <c r="W2287" s="301"/>
      <c r="X2287" s="301">
        <f t="shared" ca="1" si="110"/>
        <v>0</v>
      </c>
      <c r="Y2287" s="301"/>
      <c r="Z2287" s="301"/>
      <c r="AB2287" s="303" t="str">
        <f t="shared" si="111"/>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9"/>
        <v/>
      </c>
      <c r="T2288" s="264" t="str">
        <f ca="1">IF(B2288="","",IF(ISERROR(MATCH($J2288,SorP!$B$1:$B$6230,0)),"",INDIRECT("'SorP'!$A$"&amp;MATCH($J2288,SorP!$B$1:$B$6230,0))))</f>
        <v/>
      </c>
      <c r="U2288" s="299"/>
      <c r="V2288" s="300" t="e">
        <f>IF(C2288="",NA(),MATCH($B2288&amp;$C2288,'Smelter Look-up'!$J:$J,0))</f>
        <v>#N/A</v>
      </c>
      <c r="W2288" s="301"/>
      <c r="X2288" s="301">
        <f t="shared" ca="1" si="110"/>
        <v>0</v>
      </c>
      <c r="Y2288" s="301"/>
      <c r="Z2288" s="301"/>
      <c r="AB2288" s="303" t="str">
        <f t="shared" si="111"/>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9"/>
        <v/>
      </c>
      <c r="T2289" s="264" t="str">
        <f ca="1">IF(B2289="","",IF(ISERROR(MATCH($J2289,SorP!$B$1:$B$6230,0)),"",INDIRECT("'SorP'!$A$"&amp;MATCH($J2289,SorP!$B$1:$B$6230,0))))</f>
        <v/>
      </c>
      <c r="U2289" s="299"/>
      <c r="V2289" s="300" t="e">
        <f>IF(C2289="",NA(),MATCH($B2289&amp;$C2289,'Smelter Look-up'!$J:$J,0))</f>
        <v>#N/A</v>
      </c>
      <c r="W2289" s="301"/>
      <c r="X2289" s="301">
        <f t="shared" ca="1" si="110"/>
        <v>0</v>
      </c>
      <c r="Y2289" s="301"/>
      <c r="Z2289" s="301"/>
      <c r="AB2289" s="303" t="str">
        <f t="shared" si="111"/>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9"/>
        <v/>
      </c>
      <c r="T2290" s="264" t="str">
        <f ca="1">IF(B2290="","",IF(ISERROR(MATCH($J2290,SorP!$B$1:$B$6230,0)),"",INDIRECT("'SorP'!$A$"&amp;MATCH($J2290,SorP!$B$1:$B$6230,0))))</f>
        <v/>
      </c>
      <c r="U2290" s="299"/>
      <c r="V2290" s="300" t="e">
        <f>IF(C2290="",NA(),MATCH($B2290&amp;$C2290,'Smelter Look-up'!$J:$J,0))</f>
        <v>#N/A</v>
      </c>
      <c r="W2290" s="301"/>
      <c r="X2290" s="301">
        <f t="shared" ca="1" si="110"/>
        <v>0</v>
      </c>
      <c r="Y2290" s="301"/>
      <c r="Z2290" s="301"/>
      <c r="AB2290" s="303" t="str">
        <f t="shared" si="111"/>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9"/>
        <v/>
      </c>
      <c r="T2291" s="264" t="str">
        <f ca="1">IF(B2291="","",IF(ISERROR(MATCH($J2291,SorP!$B$1:$B$6230,0)),"",INDIRECT("'SorP'!$A$"&amp;MATCH($J2291,SorP!$B$1:$B$6230,0))))</f>
        <v/>
      </c>
      <c r="U2291" s="299"/>
      <c r="V2291" s="300" t="e">
        <f>IF(C2291="",NA(),MATCH($B2291&amp;$C2291,'Smelter Look-up'!$J:$J,0))</f>
        <v>#N/A</v>
      </c>
      <c r="W2291" s="301"/>
      <c r="X2291" s="301">
        <f t="shared" ca="1" si="110"/>
        <v>0</v>
      </c>
      <c r="Y2291" s="301"/>
      <c r="Z2291" s="301"/>
      <c r="AB2291" s="303" t="str">
        <f t="shared" si="111"/>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9"/>
        <v/>
      </c>
      <c r="T2292" s="264" t="str">
        <f ca="1">IF(B2292="","",IF(ISERROR(MATCH($J2292,SorP!$B$1:$B$6230,0)),"",INDIRECT("'SorP'!$A$"&amp;MATCH($J2292,SorP!$B$1:$B$6230,0))))</f>
        <v/>
      </c>
      <c r="U2292" s="299"/>
      <c r="V2292" s="300" t="e">
        <f>IF(C2292="",NA(),MATCH($B2292&amp;$C2292,'Smelter Look-up'!$J:$J,0))</f>
        <v>#N/A</v>
      </c>
      <c r="W2292" s="301"/>
      <c r="X2292" s="301">
        <f t="shared" ca="1" si="110"/>
        <v>0</v>
      </c>
      <c r="Y2292" s="301"/>
      <c r="Z2292" s="301"/>
      <c r="AB2292" s="303" t="str">
        <f t="shared" si="111"/>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9"/>
        <v/>
      </c>
      <c r="T2293" s="264" t="str">
        <f ca="1">IF(B2293="","",IF(ISERROR(MATCH($J2293,SorP!$B$1:$B$6230,0)),"",INDIRECT("'SorP'!$A$"&amp;MATCH($J2293,SorP!$B$1:$B$6230,0))))</f>
        <v/>
      </c>
      <c r="U2293" s="299"/>
      <c r="V2293" s="300" t="e">
        <f>IF(C2293="",NA(),MATCH($B2293&amp;$C2293,'Smelter Look-up'!$J:$J,0))</f>
        <v>#N/A</v>
      </c>
      <c r="W2293" s="301"/>
      <c r="X2293" s="301">
        <f t="shared" ca="1" si="110"/>
        <v>0</v>
      </c>
      <c r="Y2293" s="301"/>
      <c r="Z2293" s="301"/>
      <c r="AB2293" s="303" t="str">
        <f t="shared" si="111"/>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9"/>
        <v/>
      </c>
      <c r="T2294" s="264" t="str">
        <f ca="1">IF(B2294="","",IF(ISERROR(MATCH($J2294,SorP!$B$1:$B$6230,0)),"",INDIRECT("'SorP'!$A$"&amp;MATCH($J2294,SorP!$B$1:$B$6230,0))))</f>
        <v/>
      </c>
      <c r="U2294" s="299"/>
      <c r="V2294" s="300" t="e">
        <f>IF(C2294="",NA(),MATCH($B2294&amp;$C2294,'Smelter Look-up'!$J:$J,0))</f>
        <v>#N/A</v>
      </c>
      <c r="W2294" s="301"/>
      <c r="X2294" s="301">
        <f t="shared" ca="1" si="110"/>
        <v>0</v>
      </c>
      <c r="Y2294" s="301"/>
      <c r="Z2294" s="301"/>
      <c r="AB2294" s="303" t="str">
        <f t="shared" si="111"/>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9"/>
        <v/>
      </c>
      <c r="T2295" s="264" t="str">
        <f ca="1">IF(B2295="","",IF(ISERROR(MATCH($J2295,SorP!$B$1:$B$6230,0)),"",INDIRECT("'SorP'!$A$"&amp;MATCH($J2295,SorP!$B$1:$B$6230,0))))</f>
        <v/>
      </c>
      <c r="U2295" s="299"/>
      <c r="V2295" s="300" t="e">
        <f>IF(C2295="",NA(),MATCH($B2295&amp;$C2295,'Smelter Look-up'!$J:$J,0))</f>
        <v>#N/A</v>
      </c>
      <c r="W2295" s="301"/>
      <c r="X2295" s="301">
        <f t="shared" ca="1" si="110"/>
        <v>0</v>
      </c>
      <c r="Y2295" s="301"/>
      <c r="Z2295" s="301"/>
      <c r="AB2295" s="303" t="str">
        <f t="shared" si="111"/>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9"/>
        <v/>
      </c>
      <c r="T2296" s="264" t="str">
        <f ca="1">IF(B2296="","",IF(ISERROR(MATCH($J2296,SorP!$B$1:$B$6230,0)),"",INDIRECT("'SorP'!$A$"&amp;MATCH($J2296,SorP!$B$1:$B$6230,0))))</f>
        <v/>
      </c>
      <c r="U2296" s="299"/>
      <c r="V2296" s="300" t="e">
        <f>IF(C2296="",NA(),MATCH($B2296&amp;$C2296,'Smelter Look-up'!$J:$J,0))</f>
        <v>#N/A</v>
      </c>
      <c r="W2296" s="301"/>
      <c r="X2296" s="301">
        <f t="shared" ca="1" si="110"/>
        <v>0</v>
      </c>
      <c r="Y2296" s="301"/>
      <c r="Z2296" s="301"/>
      <c r="AB2296" s="303" t="str">
        <f t="shared" si="111"/>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9"/>
        <v/>
      </c>
      <c r="T2297" s="264" t="str">
        <f ca="1">IF(B2297="","",IF(ISERROR(MATCH($J2297,SorP!$B$1:$B$6230,0)),"",INDIRECT("'SorP'!$A$"&amp;MATCH($J2297,SorP!$B$1:$B$6230,0))))</f>
        <v/>
      </c>
      <c r="U2297" s="299"/>
      <c r="V2297" s="300" t="e">
        <f>IF(C2297="",NA(),MATCH($B2297&amp;$C2297,'Smelter Look-up'!$J:$J,0))</f>
        <v>#N/A</v>
      </c>
      <c r="W2297" s="301"/>
      <c r="X2297" s="301">
        <f t="shared" ca="1" si="110"/>
        <v>0</v>
      </c>
      <c r="Y2297" s="301"/>
      <c r="Z2297" s="301"/>
      <c r="AB2297" s="303" t="str">
        <f t="shared" si="111"/>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9"/>
        <v/>
      </c>
      <c r="T2298" s="264" t="str">
        <f ca="1">IF(B2298="","",IF(ISERROR(MATCH($J2298,SorP!$B$1:$B$6230,0)),"",INDIRECT("'SorP'!$A$"&amp;MATCH($J2298,SorP!$B$1:$B$6230,0))))</f>
        <v/>
      </c>
      <c r="U2298" s="299"/>
      <c r="V2298" s="300" t="e">
        <f>IF(C2298="",NA(),MATCH($B2298&amp;$C2298,'Smelter Look-up'!$J:$J,0))</f>
        <v>#N/A</v>
      </c>
      <c r="W2298" s="301"/>
      <c r="X2298" s="301">
        <f t="shared" ca="1" si="110"/>
        <v>0</v>
      </c>
      <c r="Y2298" s="301"/>
      <c r="Z2298" s="301"/>
      <c r="AB2298" s="303" t="str">
        <f t="shared" si="111"/>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9"/>
        <v/>
      </c>
      <c r="T2299" s="264" t="str">
        <f ca="1">IF(B2299="","",IF(ISERROR(MATCH($J2299,SorP!$B$1:$B$6230,0)),"",INDIRECT("'SorP'!$A$"&amp;MATCH($J2299,SorP!$B$1:$B$6230,0))))</f>
        <v/>
      </c>
      <c r="U2299" s="299"/>
      <c r="V2299" s="300" t="e">
        <f>IF(C2299="",NA(),MATCH($B2299&amp;$C2299,'Smelter Look-up'!$J:$J,0))</f>
        <v>#N/A</v>
      </c>
      <c r="W2299" s="301"/>
      <c r="X2299" s="301">
        <f t="shared" ca="1" si="110"/>
        <v>0</v>
      </c>
      <c r="Y2299" s="301"/>
      <c r="Z2299" s="301"/>
      <c r="AB2299" s="303" t="str">
        <f t="shared" si="111"/>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9"/>
        <v/>
      </c>
      <c r="T2300" s="264" t="str">
        <f ca="1">IF(B2300="","",IF(ISERROR(MATCH($J2300,SorP!$B$1:$B$6230,0)),"",INDIRECT("'SorP'!$A$"&amp;MATCH($J2300,SorP!$B$1:$B$6230,0))))</f>
        <v/>
      </c>
      <c r="U2300" s="299"/>
      <c r="V2300" s="300" t="e">
        <f>IF(C2300="",NA(),MATCH($B2300&amp;$C2300,'Smelter Look-up'!$J:$J,0))</f>
        <v>#N/A</v>
      </c>
      <c r="W2300" s="301"/>
      <c r="X2300" s="301">
        <f t="shared" ca="1" si="110"/>
        <v>0</v>
      </c>
      <c r="Y2300" s="301"/>
      <c r="Z2300" s="301"/>
      <c r="AB2300" s="303" t="str">
        <f t="shared" si="111"/>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9"/>
        <v/>
      </c>
      <c r="T2301" s="264" t="str">
        <f ca="1">IF(B2301="","",IF(ISERROR(MATCH($J2301,SorP!$B$1:$B$6230,0)),"",INDIRECT("'SorP'!$A$"&amp;MATCH($J2301,SorP!$B$1:$B$6230,0))))</f>
        <v/>
      </c>
      <c r="U2301" s="299"/>
      <c r="V2301" s="300" t="e">
        <f>IF(C2301="",NA(),MATCH($B2301&amp;$C2301,'Smelter Look-up'!$J:$J,0))</f>
        <v>#N/A</v>
      </c>
      <c r="W2301" s="301"/>
      <c r="X2301" s="301">
        <f t="shared" ca="1" si="110"/>
        <v>0</v>
      </c>
      <c r="Y2301" s="301"/>
      <c r="Z2301" s="301"/>
      <c r="AB2301" s="303" t="str">
        <f t="shared" si="111"/>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9"/>
        <v/>
      </c>
      <c r="T2302" s="264" t="str">
        <f ca="1">IF(B2302="","",IF(ISERROR(MATCH($J2302,SorP!$B$1:$B$6230,0)),"",INDIRECT("'SorP'!$A$"&amp;MATCH($J2302,SorP!$B$1:$B$6230,0))))</f>
        <v/>
      </c>
      <c r="U2302" s="299"/>
      <c r="V2302" s="300" t="e">
        <f>IF(C2302="",NA(),MATCH($B2302&amp;$C2302,'Smelter Look-up'!$J:$J,0))</f>
        <v>#N/A</v>
      </c>
      <c r="W2302" s="301"/>
      <c r="X2302" s="301">
        <f t="shared" ca="1" si="110"/>
        <v>0</v>
      </c>
      <c r="Y2302" s="301"/>
      <c r="Z2302" s="301"/>
      <c r="AB2302" s="303" t="str">
        <f t="shared" si="111"/>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9"/>
        <v/>
      </c>
      <c r="T2303" s="264" t="str">
        <f ca="1">IF(B2303="","",IF(ISERROR(MATCH($J2303,SorP!$B$1:$B$6230,0)),"",INDIRECT("'SorP'!$A$"&amp;MATCH($J2303,SorP!$B$1:$B$6230,0))))</f>
        <v/>
      </c>
      <c r="U2303" s="299"/>
      <c r="V2303" s="300" t="e">
        <f>IF(C2303="",NA(),MATCH($B2303&amp;$C2303,'Smelter Look-up'!$J:$J,0))</f>
        <v>#N/A</v>
      </c>
      <c r="W2303" s="301"/>
      <c r="X2303" s="301">
        <f t="shared" ca="1" si="110"/>
        <v>0</v>
      </c>
      <c r="Y2303" s="301"/>
      <c r="Z2303" s="301"/>
      <c r="AB2303" s="303" t="str">
        <f t="shared" si="111"/>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9"/>
        <v/>
      </c>
      <c r="T2304" s="264" t="str">
        <f ca="1">IF(B2304="","",IF(ISERROR(MATCH($J2304,SorP!$B$1:$B$6230,0)),"",INDIRECT("'SorP'!$A$"&amp;MATCH($J2304,SorP!$B$1:$B$6230,0))))</f>
        <v/>
      </c>
      <c r="U2304" s="299"/>
      <c r="V2304" s="300" t="e">
        <f>IF(C2304="",NA(),MATCH($B2304&amp;$C2304,'Smelter Look-up'!$J:$J,0))</f>
        <v>#N/A</v>
      </c>
      <c r="W2304" s="301"/>
      <c r="X2304" s="301">
        <f t="shared" ca="1" si="110"/>
        <v>0</v>
      </c>
      <c r="Y2304" s="301"/>
      <c r="Z2304" s="301"/>
      <c r="AB2304" s="303" t="str">
        <f t="shared" si="111"/>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9"/>
        <v/>
      </c>
      <c r="T2305" s="264" t="str">
        <f ca="1">IF(B2305="","",IF(ISERROR(MATCH($J2305,SorP!$B$1:$B$6230,0)),"",INDIRECT("'SorP'!$A$"&amp;MATCH($J2305,SorP!$B$1:$B$6230,0))))</f>
        <v/>
      </c>
      <c r="U2305" s="299"/>
      <c r="V2305" s="300" t="e">
        <f>IF(C2305="",NA(),MATCH($B2305&amp;$C2305,'Smelter Look-up'!$J:$J,0))</f>
        <v>#N/A</v>
      </c>
      <c r="W2305" s="301"/>
      <c r="X2305" s="301">
        <f t="shared" ca="1" si="110"/>
        <v>0</v>
      </c>
      <c r="Y2305" s="301"/>
      <c r="Z2305" s="301"/>
      <c r="AB2305" s="303" t="str">
        <f t="shared" si="111"/>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9"/>
        <v/>
      </c>
      <c r="T2306" s="264" t="str">
        <f ca="1">IF(B2306="","",IF(ISERROR(MATCH($J2306,SorP!$B$1:$B$6230,0)),"",INDIRECT("'SorP'!$A$"&amp;MATCH($J2306,SorP!$B$1:$B$6230,0))))</f>
        <v/>
      </c>
      <c r="U2306" s="299"/>
      <c r="V2306" s="300" t="e">
        <f>IF(C2306="",NA(),MATCH($B2306&amp;$C2306,'Smelter Look-up'!$J:$J,0))</f>
        <v>#N/A</v>
      </c>
      <c r="W2306" s="301"/>
      <c r="X2306" s="301">
        <f t="shared" ca="1" si="110"/>
        <v>0</v>
      </c>
      <c r="Y2306" s="301"/>
      <c r="Z2306" s="301"/>
      <c r="AB2306" s="303" t="str">
        <f t="shared" si="111"/>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9"/>
        <v/>
      </c>
      <c r="T2307" s="264" t="str">
        <f ca="1">IF(B2307="","",IF(ISERROR(MATCH($J2307,SorP!$B$1:$B$6230,0)),"",INDIRECT("'SorP'!$A$"&amp;MATCH($J2307,SorP!$B$1:$B$6230,0))))</f>
        <v/>
      </c>
      <c r="U2307" s="299"/>
      <c r="V2307" s="300" t="e">
        <f>IF(C2307="",NA(),MATCH($B2307&amp;$C2307,'Smelter Look-up'!$J:$J,0))</f>
        <v>#N/A</v>
      </c>
      <c r="W2307" s="301"/>
      <c r="X2307" s="301">
        <f t="shared" ca="1" si="110"/>
        <v>0</v>
      </c>
      <c r="Y2307" s="301"/>
      <c r="Z2307" s="301"/>
      <c r="AB2307" s="303" t="str">
        <f t="shared" si="111"/>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9"/>
        <v/>
      </c>
      <c r="T2308" s="264" t="str">
        <f ca="1">IF(B2308="","",IF(ISERROR(MATCH($J2308,SorP!$B$1:$B$6230,0)),"",INDIRECT("'SorP'!$A$"&amp;MATCH($J2308,SorP!$B$1:$B$6230,0))))</f>
        <v/>
      </c>
      <c r="U2308" s="299"/>
      <c r="V2308" s="300" t="e">
        <f>IF(C2308="",NA(),MATCH($B2308&amp;$C2308,'Smelter Look-up'!$J:$J,0))</f>
        <v>#N/A</v>
      </c>
      <c r="W2308" s="301"/>
      <c r="X2308" s="301">
        <f t="shared" ca="1" si="110"/>
        <v>0</v>
      </c>
      <c r="Y2308" s="301"/>
      <c r="Z2308" s="301"/>
      <c r="AB2308" s="303" t="str">
        <f t="shared" si="111"/>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9"/>
        <v/>
      </c>
      <c r="T2309" s="264" t="str">
        <f ca="1">IF(B2309="","",IF(ISERROR(MATCH($J2309,SorP!$B$1:$B$6230,0)),"",INDIRECT("'SorP'!$A$"&amp;MATCH($J2309,SorP!$B$1:$B$6230,0))))</f>
        <v/>
      </c>
      <c r="U2309" s="299"/>
      <c r="V2309" s="300" t="e">
        <f>IF(C2309="",NA(),MATCH($B2309&amp;$C2309,'Smelter Look-up'!$J:$J,0))</f>
        <v>#N/A</v>
      </c>
      <c r="W2309" s="301"/>
      <c r="X2309" s="301">
        <f t="shared" ca="1" si="110"/>
        <v>0</v>
      </c>
      <c r="Y2309" s="301"/>
      <c r="Z2309" s="301"/>
      <c r="AB2309" s="303" t="str">
        <f t="shared" si="111"/>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ca="1" si="109"/>
        <v/>
      </c>
      <c r="T2310" s="264" t="str">
        <f ca="1">IF(B2310="","",IF(ISERROR(MATCH($J2310,SorP!$B$1:$B$6230,0)),"",INDIRECT("'SorP'!$A$"&amp;MATCH($J2310,SorP!$B$1:$B$6230,0))))</f>
        <v/>
      </c>
      <c r="U2310" s="299"/>
      <c r="V2310" s="300" t="e">
        <f>IF(C2310="",NA(),MATCH($B2310&amp;$C2310,'Smelter Look-up'!$J:$J,0))</f>
        <v>#N/A</v>
      </c>
      <c r="W2310" s="301"/>
      <c r="X2310" s="301">
        <f t="shared" ca="1" si="110"/>
        <v>0</v>
      </c>
      <c r="Y2310" s="301"/>
      <c r="Z2310" s="301"/>
      <c r="AB2310" s="303" t="str">
        <f t="shared" si="111"/>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ref="S2345:S2408" ca="1" si="112">IF(B2345="","",IF(ISERROR(MATCH($E2345,CL,0)),"Unknown",INDIRECT("'C'!$A$"&amp;MATCH($E2345,CL,0)+1)))</f>
        <v/>
      </c>
      <c r="T2345" s="264" t="str">
        <f ca="1">IF(B2345="","",IF(ISERROR(MATCH($J2345,SorP!$B$1:$B$6230,0)),"",INDIRECT("'SorP'!$A$"&amp;MATCH($J2345,SorP!$B$1:$B$6230,0))))</f>
        <v/>
      </c>
      <c r="U2345" s="299"/>
      <c r="V2345" s="300" t="e">
        <f>IF(C2345="",NA(),MATCH($B2345&amp;$C2345,'Smelter Look-up'!$J:$J,0))</f>
        <v>#N/A</v>
      </c>
      <c r="W2345" s="301"/>
      <c r="X2345" s="301">
        <f t="shared" ref="X2345:X2408" ca="1" si="113">IF(AND(C2345="Smelter not listed",OR(LEN(D2345)=0,LEN(E2345)=0)),1,0)</f>
        <v>0</v>
      </c>
      <c r="Y2345" s="301"/>
      <c r="Z2345" s="301"/>
      <c r="AB2345" s="303" t="str">
        <f t="shared" ref="AB2345:AB2408" si="114">B2345&amp;C2345</f>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12"/>
        <v/>
      </c>
      <c r="T2346" s="264" t="str">
        <f ca="1">IF(B2346="","",IF(ISERROR(MATCH($J2346,SorP!$B$1:$B$6230,0)),"",INDIRECT("'SorP'!$A$"&amp;MATCH($J2346,SorP!$B$1:$B$6230,0))))</f>
        <v/>
      </c>
      <c r="U2346" s="299"/>
      <c r="V2346" s="300" t="e">
        <f>IF(C2346="",NA(),MATCH($B2346&amp;$C2346,'Smelter Look-up'!$J:$J,0))</f>
        <v>#N/A</v>
      </c>
      <c r="W2346" s="301"/>
      <c r="X2346" s="301">
        <f t="shared" ca="1" si="113"/>
        <v>0</v>
      </c>
      <c r="Y2346" s="301"/>
      <c r="Z2346" s="301"/>
      <c r="AB2346" s="303" t="str">
        <f t="shared" si="114"/>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12"/>
        <v/>
      </c>
      <c r="T2347" s="264" t="str">
        <f ca="1">IF(B2347="","",IF(ISERROR(MATCH($J2347,SorP!$B$1:$B$6230,0)),"",INDIRECT("'SorP'!$A$"&amp;MATCH($J2347,SorP!$B$1:$B$6230,0))))</f>
        <v/>
      </c>
      <c r="U2347" s="299"/>
      <c r="V2347" s="300" t="e">
        <f>IF(C2347="",NA(),MATCH($B2347&amp;$C2347,'Smelter Look-up'!$J:$J,0))</f>
        <v>#N/A</v>
      </c>
      <c r="W2347" s="301"/>
      <c r="X2347" s="301">
        <f t="shared" ca="1" si="113"/>
        <v>0</v>
      </c>
      <c r="Y2347" s="301"/>
      <c r="Z2347" s="301"/>
      <c r="AB2347" s="303" t="str">
        <f t="shared" si="114"/>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12"/>
        <v/>
      </c>
      <c r="T2348" s="264" t="str">
        <f ca="1">IF(B2348="","",IF(ISERROR(MATCH($J2348,SorP!$B$1:$B$6230,0)),"",INDIRECT("'SorP'!$A$"&amp;MATCH($J2348,SorP!$B$1:$B$6230,0))))</f>
        <v/>
      </c>
      <c r="U2348" s="299"/>
      <c r="V2348" s="300" t="e">
        <f>IF(C2348="",NA(),MATCH($B2348&amp;$C2348,'Smelter Look-up'!$J:$J,0))</f>
        <v>#N/A</v>
      </c>
      <c r="W2348" s="301"/>
      <c r="X2348" s="301">
        <f t="shared" ca="1" si="113"/>
        <v>0</v>
      </c>
      <c r="Y2348" s="301"/>
      <c r="Z2348" s="301"/>
      <c r="AB2348" s="303" t="str">
        <f t="shared" si="114"/>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12"/>
        <v/>
      </c>
      <c r="T2349" s="264" t="str">
        <f ca="1">IF(B2349="","",IF(ISERROR(MATCH($J2349,SorP!$B$1:$B$6230,0)),"",INDIRECT("'SorP'!$A$"&amp;MATCH($J2349,SorP!$B$1:$B$6230,0))))</f>
        <v/>
      </c>
      <c r="U2349" s="299"/>
      <c r="V2349" s="300" t="e">
        <f>IF(C2349="",NA(),MATCH($B2349&amp;$C2349,'Smelter Look-up'!$J:$J,0))</f>
        <v>#N/A</v>
      </c>
      <c r="W2349" s="301"/>
      <c r="X2349" s="301">
        <f t="shared" ca="1" si="113"/>
        <v>0</v>
      </c>
      <c r="Y2349" s="301"/>
      <c r="Z2349" s="301"/>
      <c r="AB2349" s="303" t="str">
        <f t="shared" si="114"/>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12"/>
        <v/>
      </c>
      <c r="T2350" s="264" t="str">
        <f ca="1">IF(B2350="","",IF(ISERROR(MATCH($J2350,SorP!$B$1:$B$6230,0)),"",INDIRECT("'SorP'!$A$"&amp;MATCH($J2350,SorP!$B$1:$B$6230,0))))</f>
        <v/>
      </c>
      <c r="U2350" s="299"/>
      <c r="V2350" s="300" t="e">
        <f>IF(C2350="",NA(),MATCH($B2350&amp;$C2350,'Smelter Look-up'!$J:$J,0))</f>
        <v>#N/A</v>
      </c>
      <c r="W2350" s="301"/>
      <c r="X2350" s="301">
        <f t="shared" ca="1" si="113"/>
        <v>0</v>
      </c>
      <c r="Y2350" s="301"/>
      <c r="Z2350" s="301"/>
      <c r="AB2350" s="303" t="str">
        <f t="shared" si="114"/>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12"/>
        <v/>
      </c>
      <c r="T2351" s="264" t="str">
        <f ca="1">IF(B2351="","",IF(ISERROR(MATCH($J2351,SorP!$B$1:$B$6230,0)),"",INDIRECT("'SorP'!$A$"&amp;MATCH($J2351,SorP!$B$1:$B$6230,0))))</f>
        <v/>
      </c>
      <c r="U2351" s="299"/>
      <c r="V2351" s="300" t="e">
        <f>IF(C2351="",NA(),MATCH($B2351&amp;$C2351,'Smelter Look-up'!$J:$J,0))</f>
        <v>#N/A</v>
      </c>
      <c r="W2351" s="301"/>
      <c r="X2351" s="301">
        <f t="shared" ca="1" si="113"/>
        <v>0</v>
      </c>
      <c r="Y2351" s="301"/>
      <c r="Z2351" s="301"/>
      <c r="AB2351" s="303" t="str">
        <f t="shared" si="114"/>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12"/>
        <v/>
      </c>
      <c r="T2352" s="264" t="str">
        <f ca="1">IF(B2352="","",IF(ISERROR(MATCH($J2352,SorP!$B$1:$B$6230,0)),"",INDIRECT("'SorP'!$A$"&amp;MATCH($J2352,SorP!$B$1:$B$6230,0))))</f>
        <v/>
      </c>
      <c r="U2352" s="299"/>
      <c r="V2352" s="300" t="e">
        <f>IF(C2352="",NA(),MATCH($B2352&amp;$C2352,'Smelter Look-up'!$J:$J,0))</f>
        <v>#N/A</v>
      </c>
      <c r="W2352" s="301"/>
      <c r="X2352" s="301">
        <f t="shared" ca="1" si="113"/>
        <v>0</v>
      </c>
      <c r="Y2352" s="301"/>
      <c r="Z2352" s="301"/>
      <c r="AB2352" s="303" t="str">
        <f t="shared" si="114"/>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12"/>
        <v/>
      </c>
      <c r="T2353" s="264" t="str">
        <f ca="1">IF(B2353="","",IF(ISERROR(MATCH($J2353,SorP!$B$1:$B$6230,0)),"",INDIRECT("'SorP'!$A$"&amp;MATCH($J2353,SorP!$B$1:$B$6230,0))))</f>
        <v/>
      </c>
      <c r="U2353" s="299"/>
      <c r="V2353" s="300" t="e">
        <f>IF(C2353="",NA(),MATCH($B2353&amp;$C2353,'Smelter Look-up'!$J:$J,0))</f>
        <v>#N/A</v>
      </c>
      <c r="W2353" s="301"/>
      <c r="X2353" s="301">
        <f t="shared" ca="1" si="113"/>
        <v>0</v>
      </c>
      <c r="Y2353" s="301"/>
      <c r="Z2353" s="301"/>
      <c r="AB2353" s="303" t="str">
        <f t="shared" si="114"/>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12"/>
        <v/>
      </c>
      <c r="T2354" s="264" t="str">
        <f ca="1">IF(B2354="","",IF(ISERROR(MATCH($J2354,SorP!$B$1:$B$6230,0)),"",INDIRECT("'SorP'!$A$"&amp;MATCH($J2354,SorP!$B$1:$B$6230,0))))</f>
        <v/>
      </c>
      <c r="U2354" s="299"/>
      <c r="V2354" s="300" t="e">
        <f>IF(C2354="",NA(),MATCH($B2354&amp;$C2354,'Smelter Look-up'!$J:$J,0))</f>
        <v>#N/A</v>
      </c>
      <c r="W2354" s="301"/>
      <c r="X2354" s="301">
        <f t="shared" ca="1" si="113"/>
        <v>0</v>
      </c>
      <c r="Y2354" s="301"/>
      <c r="Z2354" s="301"/>
      <c r="AB2354" s="303" t="str">
        <f t="shared" si="114"/>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12"/>
        <v/>
      </c>
      <c r="T2355" s="264" t="str">
        <f ca="1">IF(B2355="","",IF(ISERROR(MATCH($J2355,SorP!$B$1:$B$6230,0)),"",INDIRECT("'SorP'!$A$"&amp;MATCH($J2355,SorP!$B$1:$B$6230,0))))</f>
        <v/>
      </c>
      <c r="U2355" s="299"/>
      <c r="V2355" s="300" t="e">
        <f>IF(C2355="",NA(),MATCH($B2355&amp;$C2355,'Smelter Look-up'!$J:$J,0))</f>
        <v>#N/A</v>
      </c>
      <c r="W2355" s="301"/>
      <c r="X2355" s="301">
        <f t="shared" ca="1" si="113"/>
        <v>0</v>
      </c>
      <c r="Y2355" s="301"/>
      <c r="Z2355" s="301"/>
      <c r="AB2355" s="303" t="str">
        <f t="shared" si="114"/>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12"/>
        <v/>
      </c>
      <c r="T2356" s="264" t="str">
        <f ca="1">IF(B2356="","",IF(ISERROR(MATCH($J2356,SorP!$B$1:$B$6230,0)),"",INDIRECT("'SorP'!$A$"&amp;MATCH($J2356,SorP!$B$1:$B$6230,0))))</f>
        <v/>
      </c>
      <c r="U2356" s="299"/>
      <c r="V2356" s="300" t="e">
        <f>IF(C2356="",NA(),MATCH($B2356&amp;$C2356,'Smelter Look-up'!$J:$J,0))</f>
        <v>#N/A</v>
      </c>
      <c r="W2356" s="301"/>
      <c r="X2356" s="301">
        <f t="shared" ca="1" si="113"/>
        <v>0</v>
      </c>
      <c r="Y2356" s="301"/>
      <c r="Z2356" s="301"/>
      <c r="AB2356" s="303" t="str">
        <f t="shared" si="114"/>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12"/>
        <v/>
      </c>
      <c r="T2357" s="264" t="str">
        <f ca="1">IF(B2357="","",IF(ISERROR(MATCH($J2357,SorP!$B$1:$B$6230,0)),"",INDIRECT("'SorP'!$A$"&amp;MATCH($J2357,SorP!$B$1:$B$6230,0))))</f>
        <v/>
      </c>
      <c r="U2357" s="299"/>
      <c r="V2357" s="300" t="e">
        <f>IF(C2357="",NA(),MATCH($B2357&amp;$C2357,'Smelter Look-up'!$J:$J,0))</f>
        <v>#N/A</v>
      </c>
      <c r="W2357" s="301"/>
      <c r="X2357" s="301">
        <f t="shared" ca="1" si="113"/>
        <v>0</v>
      </c>
      <c r="Y2357" s="301"/>
      <c r="Z2357" s="301"/>
      <c r="AB2357" s="303" t="str">
        <f t="shared" si="114"/>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12"/>
        <v/>
      </c>
      <c r="T2358" s="264" t="str">
        <f ca="1">IF(B2358="","",IF(ISERROR(MATCH($J2358,SorP!$B$1:$B$6230,0)),"",INDIRECT("'SorP'!$A$"&amp;MATCH($J2358,SorP!$B$1:$B$6230,0))))</f>
        <v/>
      </c>
      <c r="U2358" s="299"/>
      <c r="V2358" s="300" t="e">
        <f>IF(C2358="",NA(),MATCH($B2358&amp;$C2358,'Smelter Look-up'!$J:$J,0))</f>
        <v>#N/A</v>
      </c>
      <c r="W2358" s="301"/>
      <c r="X2358" s="301">
        <f t="shared" ca="1" si="113"/>
        <v>0</v>
      </c>
      <c r="Y2358" s="301"/>
      <c r="Z2358" s="301"/>
      <c r="AB2358" s="303" t="str">
        <f t="shared" si="114"/>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12"/>
        <v/>
      </c>
      <c r="T2359" s="264" t="str">
        <f ca="1">IF(B2359="","",IF(ISERROR(MATCH($J2359,SorP!$B$1:$B$6230,0)),"",INDIRECT("'SorP'!$A$"&amp;MATCH($J2359,SorP!$B$1:$B$6230,0))))</f>
        <v/>
      </c>
      <c r="U2359" s="299"/>
      <c r="V2359" s="300" t="e">
        <f>IF(C2359="",NA(),MATCH($B2359&amp;$C2359,'Smelter Look-up'!$J:$J,0))</f>
        <v>#N/A</v>
      </c>
      <c r="W2359" s="301"/>
      <c r="X2359" s="301">
        <f t="shared" ca="1" si="113"/>
        <v>0</v>
      </c>
      <c r="Y2359" s="301"/>
      <c r="Z2359" s="301"/>
      <c r="AB2359" s="303" t="str">
        <f t="shared" si="114"/>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12"/>
        <v/>
      </c>
      <c r="T2360" s="264" t="str">
        <f ca="1">IF(B2360="","",IF(ISERROR(MATCH($J2360,SorP!$B$1:$B$6230,0)),"",INDIRECT("'SorP'!$A$"&amp;MATCH($J2360,SorP!$B$1:$B$6230,0))))</f>
        <v/>
      </c>
      <c r="U2360" s="299"/>
      <c r="V2360" s="300" t="e">
        <f>IF(C2360="",NA(),MATCH($B2360&amp;$C2360,'Smelter Look-up'!$J:$J,0))</f>
        <v>#N/A</v>
      </c>
      <c r="W2360" s="301"/>
      <c r="X2360" s="301">
        <f t="shared" ca="1" si="113"/>
        <v>0</v>
      </c>
      <c r="Y2360" s="301"/>
      <c r="Z2360" s="301"/>
      <c r="AB2360" s="303" t="str">
        <f t="shared" si="114"/>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12"/>
        <v/>
      </c>
      <c r="T2361" s="264" t="str">
        <f ca="1">IF(B2361="","",IF(ISERROR(MATCH($J2361,SorP!$B$1:$B$6230,0)),"",INDIRECT("'SorP'!$A$"&amp;MATCH($J2361,SorP!$B$1:$B$6230,0))))</f>
        <v/>
      </c>
      <c r="U2361" s="299"/>
      <c r="V2361" s="300" t="e">
        <f>IF(C2361="",NA(),MATCH($B2361&amp;$C2361,'Smelter Look-up'!$J:$J,0))</f>
        <v>#N/A</v>
      </c>
      <c r="W2361" s="301"/>
      <c r="X2361" s="301">
        <f t="shared" ca="1" si="113"/>
        <v>0</v>
      </c>
      <c r="Y2361" s="301"/>
      <c r="Z2361" s="301"/>
      <c r="AB2361" s="303" t="str">
        <f t="shared" si="114"/>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12"/>
        <v/>
      </c>
      <c r="T2362" s="264" t="str">
        <f ca="1">IF(B2362="","",IF(ISERROR(MATCH($J2362,SorP!$B$1:$B$6230,0)),"",INDIRECT("'SorP'!$A$"&amp;MATCH($J2362,SorP!$B$1:$B$6230,0))))</f>
        <v/>
      </c>
      <c r="U2362" s="299"/>
      <c r="V2362" s="300" t="e">
        <f>IF(C2362="",NA(),MATCH($B2362&amp;$C2362,'Smelter Look-up'!$J:$J,0))</f>
        <v>#N/A</v>
      </c>
      <c r="W2362" s="301"/>
      <c r="X2362" s="301">
        <f t="shared" ca="1" si="113"/>
        <v>0</v>
      </c>
      <c r="Y2362" s="301"/>
      <c r="Z2362" s="301"/>
      <c r="AB2362" s="303" t="str">
        <f t="shared" si="114"/>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12"/>
        <v/>
      </c>
      <c r="T2363" s="264" t="str">
        <f ca="1">IF(B2363="","",IF(ISERROR(MATCH($J2363,SorP!$B$1:$B$6230,0)),"",INDIRECT("'SorP'!$A$"&amp;MATCH($J2363,SorP!$B$1:$B$6230,0))))</f>
        <v/>
      </c>
      <c r="U2363" s="299"/>
      <c r="V2363" s="300" t="e">
        <f>IF(C2363="",NA(),MATCH($B2363&amp;$C2363,'Smelter Look-up'!$J:$J,0))</f>
        <v>#N/A</v>
      </c>
      <c r="W2363" s="301"/>
      <c r="X2363" s="301">
        <f t="shared" ca="1" si="113"/>
        <v>0</v>
      </c>
      <c r="Y2363" s="301"/>
      <c r="Z2363" s="301"/>
      <c r="AB2363" s="303" t="str">
        <f t="shared" si="114"/>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12"/>
        <v/>
      </c>
      <c r="T2364" s="264" t="str">
        <f ca="1">IF(B2364="","",IF(ISERROR(MATCH($J2364,SorP!$B$1:$B$6230,0)),"",INDIRECT("'SorP'!$A$"&amp;MATCH($J2364,SorP!$B$1:$B$6230,0))))</f>
        <v/>
      </c>
      <c r="U2364" s="299"/>
      <c r="V2364" s="300" t="e">
        <f>IF(C2364="",NA(),MATCH($B2364&amp;$C2364,'Smelter Look-up'!$J:$J,0))</f>
        <v>#N/A</v>
      </c>
      <c r="W2364" s="301"/>
      <c r="X2364" s="301">
        <f t="shared" ca="1" si="113"/>
        <v>0</v>
      </c>
      <c r="Y2364" s="301"/>
      <c r="Z2364" s="301"/>
      <c r="AB2364" s="303" t="str">
        <f t="shared" si="114"/>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12"/>
        <v/>
      </c>
      <c r="T2365" s="264" t="str">
        <f ca="1">IF(B2365="","",IF(ISERROR(MATCH($J2365,SorP!$B$1:$B$6230,0)),"",INDIRECT("'SorP'!$A$"&amp;MATCH($J2365,SorP!$B$1:$B$6230,0))))</f>
        <v/>
      </c>
      <c r="U2365" s="299"/>
      <c r="V2365" s="300" t="e">
        <f>IF(C2365="",NA(),MATCH($B2365&amp;$C2365,'Smelter Look-up'!$J:$J,0))</f>
        <v>#N/A</v>
      </c>
      <c r="W2365" s="301"/>
      <c r="X2365" s="301">
        <f t="shared" ca="1" si="113"/>
        <v>0</v>
      </c>
      <c r="Y2365" s="301"/>
      <c r="Z2365" s="301"/>
      <c r="AB2365" s="303" t="str">
        <f t="shared" si="114"/>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12"/>
        <v/>
      </c>
      <c r="T2366" s="264" t="str">
        <f ca="1">IF(B2366="","",IF(ISERROR(MATCH($J2366,SorP!$B$1:$B$6230,0)),"",INDIRECT("'SorP'!$A$"&amp;MATCH($J2366,SorP!$B$1:$B$6230,0))))</f>
        <v/>
      </c>
      <c r="U2366" s="299"/>
      <c r="V2366" s="300" t="e">
        <f>IF(C2366="",NA(),MATCH($B2366&amp;$C2366,'Smelter Look-up'!$J:$J,0))</f>
        <v>#N/A</v>
      </c>
      <c r="W2366" s="301"/>
      <c r="X2366" s="301">
        <f t="shared" ca="1" si="113"/>
        <v>0</v>
      </c>
      <c r="Y2366" s="301"/>
      <c r="Z2366" s="301"/>
      <c r="AB2366" s="303" t="str">
        <f t="shared" si="114"/>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12"/>
        <v/>
      </c>
      <c r="T2367" s="264" t="str">
        <f ca="1">IF(B2367="","",IF(ISERROR(MATCH($J2367,SorP!$B$1:$B$6230,0)),"",INDIRECT("'SorP'!$A$"&amp;MATCH($J2367,SorP!$B$1:$B$6230,0))))</f>
        <v/>
      </c>
      <c r="U2367" s="299"/>
      <c r="V2367" s="300" t="e">
        <f>IF(C2367="",NA(),MATCH($B2367&amp;$C2367,'Smelter Look-up'!$J:$J,0))</f>
        <v>#N/A</v>
      </c>
      <c r="W2367" s="301"/>
      <c r="X2367" s="301">
        <f t="shared" ca="1" si="113"/>
        <v>0</v>
      </c>
      <c r="Y2367" s="301"/>
      <c r="Z2367" s="301"/>
      <c r="AB2367" s="303" t="str">
        <f t="shared" si="114"/>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12"/>
        <v/>
      </c>
      <c r="T2368" s="264" t="str">
        <f ca="1">IF(B2368="","",IF(ISERROR(MATCH($J2368,SorP!$B$1:$B$6230,0)),"",INDIRECT("'SorP'!$A$"&amp;MATCH($J2368,SorP!$B$1:$B$6230,0))))</f>
        <v/>
      </c>
      <c r="U2368" s="299"/>
      <c r="V2368" s="300" t="e">
        <f>IF(C2368="",NA(),MATCH($B2368&amp;$C2368,'Smelter Look-up'!$J:$J,0))</f>
        <v>#N/A</v>
      </c>
      <c r="W2368" s="301"/>
      <c r="X2368" s="301">
        <f t="shared" ca="1" si="113"/>
        <v>0</v>
      </c>
      <c r="Y2368" s="301"/>
      <c r="Z2368" s="301"/>
      <c r="AB2368" s="303" t="str">
        <f t="shared" si="114"/>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12"/>
        <v/>
      </c>
      <c r="T2369" s="264" t="str">
        <f ca="1">IF(B2369="","",IF(ISERROR(MATCH($J2369,SorP!$B$1:$B$6230,0)),"",INDIRECT("'SorP'!$A$"&amp;MATCH($J2369,SorP!$B$1:$B$6230,0))))</f>
        <v/>
      </c>
      <c r="U2369" s="299"/>
      <c r="V2369" s="300" t="e">
        <f>IF(C2369="",NA(),MATCH($B2369&amp;$C2369,'Smelter Look-up'!$J:$J,0))</f>
        <v>#N/A</v>
      </c>
      <c r="W2369" s="301"/>
      <c r="X2369" s="301">
        <f t="shared" ca="1" si="113"/>
        <v>0</v>
      </c>
      <c r="Y2369" s="301"/>
      <c r="Z2369" s="301"/>
      <c r="AB2369" s="303" t="str">
        <f t="shared" si="114"/>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12"/>
        <v/>
      </c>
      <c r="T2370" s="264" t="str">
        <f ca="1">IF(B2370="","",IF(ISERROR(MATCH($J2370,SorP!$B$1:$B$6230,0)),"",INDIRECT("'SorP'!$A$"&amp;MATCH($J2370,SorP!$B$1:$B$6230,0))))</f>
        <v/>
      </c>
      <c r="U2370" s="299"/>
      <c r="V2370" s="300" t="e">
        <f>IF(C2370="",NA(),MATCH($B2370&amp;$C2370,'Smelter Look-up'!$J:$J,0))</f>
        <v>#N/A</v>
      </c>
      <c r="W2370" s="301"/>
      <c r="X2370" s="301">
        <f t="shared" ca="1" si="113"/>
        <v>0</v>
      </c>
      <c r="Y2370" s="301"/>
      <c r="Z2370" s="301"/>
      <c r="AB2370" s="303" t="str">
        <f t="shared" si="114"/>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12"/>
        <v/>
      </c>
      <c r="T2371" s="264" t="str">
        <f ca="1">IF(B2371="","",IF(ISERROR(MATCH($J2371,SorP!$B$1:$B$6230,0)),"",INDIRECT("'SorP'!$A$"&amp;MATCH($J2371,SorP!$B$1:$B$6230,0))))</f>
        <v/>
      </c>
      <c r="U2371" s="299"/>
      <c r="V2371" s="300" t="e">
        <f>IF(C2371="",NA(),MATCH($B2371&amp;$C2371,'Smelter Look-up'!$J:$J,0))</f>
        <v>#N/A</v>
      </c>
      <c r="W2371" s="301"/>
      <c r="X2371" s="301">
        <f t="shared" ca="1" si="113"/>
        <v>0</v>
      </c>
      <c r="Y2371" s="301"/>
      <c r="Z2371" s="301"/>
      <c r="AB2371" s="303" t="str">
        <f t="shared" si="114"/>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12"/>
        <v/>
      </c>
      <c r="T2372" s="264" t="str">
        <f ca="1">IF(B2372="","",IF(ISERROR(MATCH($J2372,SorP!$B$1:$B$6230,0)),"",INDIRECT("'SorP'!$A$"&amp;MATCH($J2372,SorP!$B$1:$B$6230,0))))</f>
        <v/>
      </c>
      <c r="U2372" s="299"/>
      <c r="V2372" s="300" t="e">
        <f>IF(C2372="",NA(),MATCH($B2372&amp;$C2372,'Smelter Look-up'!$J:$J,0))</f>
        <v>#N/A</v>
      </c>
      <c r="W2372" s="301"/>
      <c r="X2372" s="301">
        <f t="shared" ca="1" si="113"/>
        <v>0</v>
      </c>
      <c r="Y2372" s="301"/>
      <c r="Z2372" s="301"/>
      <c r="AB2372" s="303" t="str">
        <f t="shared" si="114"/>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12"/>
        <v/>
      </c>
      <c r="T2373" s="264" t="str">
        <f ca="1">IF(B2373="","",IF(ISERROR(MATCH($J2373,SorP!$B$1:$B$6230,0)),"",INDIRECT("'SorP'!$A$"&amp;MATCH($J2373,SorP!$B$1:$B$6230,0))))</f>
        <v/>
      </c>
      <c r="U2373" s="299"/>
      <c r="V2373" s="300" t="e">
        <f>IF(C2373="",NA(),MATCH($B2373&amp;$C2373,'Smelter Look-up'!$J:$J,0))</f>
        <v>#N/A</v>
      </c>
      <c r="W2373" s="301"/>
      <c r="X2373" s="301">
        <f t="shared" ca="1" si="113"/>
        <v>0</v>
      </c>
      <c r="Y2373" s="301"/>
      <c r="Z2373" s="301"/>
      <c r="AB2373" s="303" t="str">
        <f t="shared" si="114"/>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ca="1" si="112"/>
        <v/>
      </c>
      <c r="T2374" s="264" t="str">
        <f ca="1">IF(B2374="","",IF(ISERROR(MATCH($J2374,SorP!$B$1:$B$6230,0)),"",INDIRECT("'SorP'!$A$"&amp;MATCH($J2374,SorP!$B$1:$B$6230,0))))</f>
        <v/>
      </c>
      <c r="U2374" s="299"/>
      <c r="V2374" s="300" t="e">
        <f>IF(C2374="",NA(),MATCH($B2374&amp;$C2374,'Smelter Look-up'!$J:$J,0))</f>
        <v>#N/A</v>
      </c>
      <c r="W2374" s="301"/>
      <c r="X2374" s="301">
        <f t="shared" ca="1" si="113"/>
        <v>0</v>
      </c>
      <c r="Y2374" s="301"/>
      <c r="Z2374" s="301"/>
      <c r="AB2374" s="303" t="str">
        <f t="shared" si="114"/>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ref="S2409:S2472" ca="1" si="115">IF(B2409="","",IF(ISERROR(MATCH($E2409,CL,0)),"Unknown",INDIRECT("'C'!$A$"&amp;MATCH($E2409,CL,0)+1)))</f>
        <v/>
      </c>
      <c r="T2409" s="264" t="str">
        <f ca="1">IF(B2409="","",IF(ISERROR(MATCH($J2409,SorP!$B$1:$B$6230,0)),"",INDIRECT("'SorP'!$A$"&amp;MATCH($J2409,SorP!$B$1:$B$6230,0))))</f>
        <v/>
      </c>
      <c r="U2409" s="299"/>
      <c r="V2409" s="300" t="e">
        <f>IF(C2409="",NA(),MATCH($B2409&amp;$C2409,'Smelter Look-up'!$J:$J,0))</f>
        <v>#N/A</v>
      </c>
      <c r="W2409" s="301"/>
      <c r="X2409" s="301">
        <f t="shared" ref="X2409:X2472" ca="1" si="116">IF(AND(C2409="Smelter not listed",OR(LEN(D2409)=0,LEN(E2409)=0)),1,0)</f>
        <v>0</v>
      </c>
      <c r="Y2409" s="301"/>
      <c r="Z2409" s="301"/>
      <c r="AB2409" s="303" t="str">
        <f t="shared" ref="AB2409:AB2472" si="117">B2409&amp;C2409</f>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5"/>
        <v/>
      </c>
      <c r="T2410" s="264" t="str">
        <f ca="1">IF(B2410="","",IF(ISERROR(MATCH($J2410,SorP!$B$1:$B$6230,0)),"",INDIRECT("'SorP'!$A$"&amp;MATCH($J2410,SorP!$B$1:$B$6230,0))))</f>
        <v/>
      </c>
      <c r="U2410" s="299"/>
      <c r="V2410" s="300" t="e">
        <f>IF(C2410="",NA(),MATCH($B2410&amp;$C2410,'Smelter Look-up'!$J:$J,0))</f>
        <v>#N/A</v>
      </c>
      <c r="W2410" s="301"/>
      <c r="X2410" s="301">
        <f t="shared" ca="1" si="116"/>
        <v>0</v>
      </c>
      <c r="Y2410" s="301"/>
      <c r="Z2410" s="301"/>
      <c r="AB2410" s="303" t="str">
        <f t="shared" si="117"/>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5"/>
        <v/>
      </c>
      <c r="T2411" s="264" t="str">
        <f ca="1">IF(B2411="","",IF(ISERROR(MATCH($J2411,SorP!$B$1:$B$6230,0)),"",INDIRECT("'SorP'!$A$"&amp;MATCH($J2411,SorP!$B$1:$B$6230,0))))</f>
        <v/>
      </c>
      <c r="U2411" s="299"/>
      <c r="V2411" s="300" t="e">
        <f>IF(C2411="",NA(),MATCH($B2411&amp;$C2411,'Smelter Look-up'!$J:$J,0))</f>
        <v>#N/A</v>
      </c>
      <c r="W2411" s="301"/>
      <c r="X2411" s="301">
        <f t="shared" ca="1" si="116"/>
        <v>0</v>
      </c>
      <c r="Y2411" s="301"/>
      <c r="Z2411" s="301"/>
      <c r="AB2411" s="303" t="str">
        <f t="shared" si="117"/>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5"/>
        <v/>
      </c>
      <c r="T2412" s="264" t="str">
        <f ca="1">IF(B2412="","",IF(ISERROR(MATCH($J2412,SorP!$B$1:$B$6230,0)),"",INDIRECT("'SorP'!$A$"&amp;MATCH($J2412,SorP!$B$1:$B$6230,0))))</f>
        <v/>
      </c>
      <c r="U2412" s="299"/>
      <c r="V2412" s="300" t="e">
        <f>IF(C2412="",NA(),MATCH($B2412&amp;$C2412,'Smelter Look-up'!$J:$J,0))</f>
        <v>#N/A</v>
      </c>
      <c r="W2412" s="301"/>
      <c r="X2412" s="301">
        <f t="shared" ca="1" si="116"/>
        <v>0</v>
      </c>
      <c r="Y2412" s="301"/>
      <c r="Z2412" s="301"/>
      <c r="AB2412" s="303" t="str">
        <f t="shared" si="117"/>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5"/>
        <v/>
      </c>
      <c r="T2413" s="264" t="str">
        <f ca="1">IF(B2413="","",IF(ISERROR(MATCH($J2413,SorP!$B$1:$B$6230,0)),"",INDIRECT("'SorP'!$A$"&amp;MATCH($J2413,SorP!$B$1:$B$6230,0))))</f>
        <v/>
      </c>
      <c r="U2413" s="299"/>
      <c r="V2413" s="300" t="e">
        <f>IF(C2413="",NA(),MATCH($B2413&amp;$C2413,'Smelter Look-up'!$J:$J,0))</f>
        <v>#N/A</v>
      </c>
      <c r="W2413" s="301"/>
      <c r="X2413" s="301">
        <f t="shared" ca="1" si="116"/>
        <v>0</v>
      </c>
      <c r="Y2413" s="301"/>
      <c r="Z2413" s="301"/>
      <c r="AB2413" s="303" t="str">
        <f t="shared" si="117"/>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5"/>
        <v/>
      </c>
      <c r="T2414" s="264" t="str">
        <f ca="1">IF(B2414="","",IF(ISERROR(MATCH($J2414,SorP!$B$1:$B$6230,0)),"",INDIRECT("'SorP'!$A$"&amp;MATCH($J2414,SorP!$B$1:$B$6230,0))))</f>
        <v/>
      </c>
      <c r="U2414" s="299"/>
      <c r="V2414" s="300" t="e">
        <f>IF(C2414="",NA(),MATCH($B2414&amp;$C2414,'Smelter Look-up'!$J:$J,0))</f>
        <v>#N/A</v>
      </c>
      <c r="W2414" s="301"/>
      <c r="X2414" s="301">
        <f t="shared" ca="1" si="116"/>
        <v>0</v>
      </c>
      <c r="Y2414" s="301"/>
      <c r="Z2414" s="301"/>
      <c r="AB2414" s="303" t="str">
        <f t="shared" si="117"/>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5"/>
        <v/>
      </c>
      <c r="T2415" s="264" t="str">
        <f ca="1">IF(B2415="","",IF(ISERROR(MATCH($J2415,SorP!$B$1:$B$6230,0)),"",INDIRECT("'SorP'!$A$"&amp;MATCH($J2415,SorP!$B$1:$B$6230,0))))</f>
        <v/>
      </c>
      <c r="U2415" s="299"/>
      <c r="V2415" s="300" t="e">
        <f>IF(C2415="",NA(),MATCH($B2415&amp;$C2415,'Smelter Look-up'!$J:$J,0))</f>
        <v>#N/A</v>
      </c>
      <c r="W2415" s="301"/>
      <c r="X2415" s="301">
        <f t="shared" ca="1" si="116"/>
        <v>0</v>
      </c>
      <c r="Y2415" s="301"/>
      <c r="Z2415" s="301"/>
      <c r="AB2415" s="303" t="str">
        <f t="shared" si="117"/>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5"/>
        <v/>
      </c>
      <c r="T2416" s="264" t="str">
        <f ca="1">IF(B2416="","",IF(ISERROR(MATCH($J2416,SorP!$B$1:$B$6230,0)),"",INDIRECT("'SorP'!$A$"&amp;MATCH($J2416,SorP!$B$1:$B$6230,0))))</f>
        <v/>
      </c>
      <c r="U2416" s="299"/>
      <c r="V2416" s="300" t="e">
        <f>IF(C2416="",NA(),MATCH($B2416&amp;$C2416,'Smelter Look-up'!$J:$J,0))</f>
        <v>#N/A</v>
      </c>
      <c r="W2416" s="301"/>
      <c r="X2416" s="301">
        <f t="shared" ca="1" si="116"/>
        <v>0</v>
      </c>
      <c r="Y2416" s="301"/>
      <c r="Z2416" s="301"/>
      <c r="AB2416" s="303" t="str">
        <f t="shared" si="117"/>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5"/>
        <v/>
      </c>
      <c r="T2417" s="264" t="str">
        <f ca="1">IF(B2417="","",IF(ISERROR(MATCH($J2417,SorP!$B$1:$B$6230,0)),"",INDIRECT("'SorP'!$A$"&amp;MATCH($J2417,SorP!$B$1:$B$6230,0))))</f>
        <v/>
      </c>
      <c r="U2417" s="299"/>
      <c r="V2417" s="300" t="e">
        <f>IF(C2417="",NA(),MATCH($B2417&amp;$C2417,'Smelter Look-up'!$J:$J,0))</f>
        <v>#N/A</v>
      </c>
      <c r="W2417" s="301"/>
      <c r="X2417" s="301">
        <f t="shared" ca="1" si="116"/>
        <v>0</v>
      </c>
      <c r="Y2417" s="301"/>
      <c r="Z2417" s="301"/>
      <c r="AB2417" s="303" t="str">
        <f t="shared" si="117"/>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5"/>
        <v/>
      </c>
      <c r="T2418" s="264" t="str">
        <f ca="1">IF(B2418="","",IF(ISERROR(MATCH($J2418,SorP!$B$1:$B$6230,0)),"",INDIRECT("'SorP'!$A$"&amp;MATCH($J2418,SorP!$B$1:$B$6230,0))))</f>
        <v/>
      </c>
      <c r="U2418" s="299"/>
      <c r="V2418" s="300" t="e">
        <f>IF(C2418="",NA(),MATCH($B2418&amp;$C2418,'Smelter Look-up'!$J:$J,0))</f>
        <v>#N/A</v>
      </c>
      <c r="W2418" s="301"/>
      <c r="X2418" s="301">
        <f t="shared" ca="1" si="116"/>
        <v>0</v>
      </c>
      <c r="Y2418" s="301"/>
      <c r="Z2418" s="301"/>
      <c r="AB2418" s="303" t="str">
        <f t="shared" si="117"/>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5"/>
        <v/>
      </c>
      <c r="T2419" s="264" t="str">
        <f ca="1">IF(B2419="","",IF(ISERROR(MATCH($J2419,SorP!$B$1:$B$6230,0)),"",INDIRECT("'SorP'!$A$"&amp;MATCH($J2419,SorP!$B$1:$B$6230,0))))</f>
        <v/>
      </c>
      <c r="U2419" s="299"/>
      <c r="V2419" s="300" t="e">
        <f>IF(C2419="",NA(),MATCH($B2419&amp;$C2419,'Smelter Look-up'!$J:$J,0))</f>
        <v>#N/A</v>
      </c>
      <c r="W2419" s="301"/>
      <c r="X2419" s="301">
        <f t="shared" ca="1" si="116"/>
        <v>0</v>
      </c>
      <c r="Y2419" s="301"/>
      <c r="Z2419" s="301"/>
      <c r="AB2419" s="303" t="str">
        <f t="shared" si="117"/>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5"/>
        <v/>
      </c>
      <c r="T2420" s="264" t="str">
        <f ca="1">IF(B2420="","",IF(ISERROR(MATCH($J2420,SorP!$B$1:$B$6230,0)),"",INDIRECT("'SorP'!$A$"&amp;MATCH($J2420,SorP!$B$1:$B$6230,0))))</f>
        <v/>
      </c>
      <c r="U2420" s="299"/>
      <c r="V2420" s="300" t="e">
        <f>IF(C2420="",NA(),MATCH($B2420&amp;$C2420,'Smelter Look-up'!$J:$J,0))</f>
        <v>#N/A</v>
      </c>
      <c r="W2420" s="301"/>
      <c r="X2420" s="301">
        <f t="shared" ca="1" si="116"/>
        <v>0</v>
      </c>
      <c r="Y2420" s="301"/>
      <c r="Z2420" s="301"/>
      <c r="AB2420" s="303" t="str">
        <f t="shared" si="117"/>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5"/>
        <v/>
      </c>
      <c r="T2421" s="264" t="str">
        <f ca="1">IF(B2421="","",IF(ISERROR(MATCH($J2421,SorP!$B$1:$B$6230,0)),"",INDIRECT("'SorP'!$A$"&amp;MATCH($J2421,SorP!$B$1:$B$6230,0))))</f>
        <v/>
      </c>
      <c r="U2421" s="299"/>
      <c r="V2421" s="300" t="e">
        <f>IF(C2421="",NA(),MATCH($B2421&amp;$C2421,'Smelter Look-up'!$J:$J,0))</f>
        <v>#N/A</v>
      </c>
      <c r="W2421" s="301"/>
      <c r="X2421" s="301">
        <f t="shared" ca="1" si="116"/>
        <v>0</v>
      </c>
      <c r="Y2421" s="301"/>
      <c r="Z2421" s="301"/>
      <c r="AB2421" s="303" t="str">
        <f t="shared" si="117"/>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5"/>
        <v/>
      </c>
      <c r="T2422" s="264" t="str">
        <f ca="1">IF(B2422="","",IF(ISERROR(MATCH($J2422,SorP!$B$1:$B$6230,0)),"",INDIRECT("'SorP'!$A$"&amp;MATCH($J2422,SorP!$B$1:$B$6230,0))))</f>
        <v/>
      </c>
      <c r="U2422" s="299"/>
      <c r="V2422" s="300" t="e">
        <f>IF(C2422="",NA(),MATCH($B2422&amp;$C2422,'Smelter Look-up'!$J:$J,0))</f>
        <v>#N/A</v>
      </c>
      <c r="W2422" s="301"/>
      <c r="X2422" s="301">
        <f t="shared" ca="1" si="116"/>
        <v>0</v>
      </c>
      <c r="Y2422" s="301"/>
      <c r="Z2422" s="301"/>
      <c r="AB2422" s="303" t="str">
        <f t="shared" si="117"/>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5"/>
        <v/>
      </c>
      <c r="T2423" s="264" t="str">
        <f ca="1">IF(B2423="","",IF(ISERROR(MATCH($J2423,SorP!$B$1:$B$6230,0)),"",INDIRECT("'SorP'!$A$"&amp;MATCH($J2423,SorP!$B$1:$B$6230,0))))</f>
        <v/>
      </c>
      <c r="U2423" s="299"/>
      <c r="V2423" s="300" t="e">
        <f>IF(C2423="",NA(),MATCH($B2423&amp;$C2423,'Smelter Look-up'!$J:$J,0))</f>
        <v>#N/A</v>
      </c>
      <c r="W2423" s="301"/>
      <c r="X2423" s="301">
        <f t="shared" ca="1" si="116"/>
        <v>0</v>
      </c>
      <c r="Y2423" s="301"/>
      <c r="Z2423" s="301"/>
      <c r="AB2423" s="303" t="str">
        <f t="shared" si="117"/>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5"/>
        <v/>
      </c>
      <c r="T2424" s="264" t="str">
        <f ca="1">IF(B2424="","",IF(ISERROR(MATCH($J2424,SorP!$B$1:$B$6230,0)),"",INDIRECT("'SorP'!$A$"&amp;MATCH($J2424,SorP!$B$1:$B$6230,0))))</f>
        <v/>
      </c>
      <c r="U2424" s="299"/>
      <c r="V2424" s="300" t="e">
        <f>IF(C2424="",NA(),MATCH($B2424&amp;$C2424,'Smelter Look-up'!$J:$J,0))</f>
        <v>#N/A</v>
      </c>
      <c r="W2424" s="301"/>
      <c r="X2424" s="301">
        <f t="shared" ca="1" si="116"/>
        <v>0</v>
      </c>
      <c r="Y2424" s="301"/>
      <c r="Z2424" s="301"/>
      <c r="AB2424" s="303" t="str">
        <f t="shared" si="117"/>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5"/>
        <v/>
      </c>
      <c r="T2425" s="264" t="str">
        <f ca="1">IF(B2425="","",IF(ISERROR(MATCH($J2425,SorP!$B$1:$B$6230,0)),"",INDIRECT("'SorP'!$A$"&amp;MATCH($J2425,SorP!$B$1:$B$6230,0))))</f>
        <v/>
      </c>
      <c r="U2425" s="299"/>
      <c r="V2425" s="300" t="e">
        <f>IF(C2425="",NA(),MATCH($B2425&amp;$C2425,'Smelter Look-up'!$J:$J,0))</f>
        <v>#N/A</v>
      </c>
      <c r="W2425" s="301"/>
      <c r="X2425" s="301">
        <f t="shared" ca="1" si="116"/>
        <v>0</v>
      </c>
      <c r="Y2425" s="301"/>
      <c r="Z2425" s="301"/>
      <c r="AB2425" s="303" t="str">
        <f t="shared" si="117"/>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5"/>
        <v/>
      </c>
      <c r="T2426" s="264" t="str">
        <f ca="1">IF(B2426="","",IF(ISERROR(MATCH($J2426,SorP!$B$1:$B$6230,0)),"",INDIRECT("'SorP'!$A$"&amp;MATCH($J2426,SorP!$B$1:$B$6230,0))))</f>
        <v/>
      </c>
      <c r="U2426" s="299"/>
      <c r="V2426" s="300" t="e">
        <f>IF(C2426="",NA(),MATCH($B2426&amp;$C2426,'Smelter Look-up'!$J:$J,0))</f>
        <v>#N/A</v>
      </c>
      <c r="W2426" s="301"/>
      <c r="X2426" s="301">
        <f t="shared" ca="1" si="116"/>
        <v>0</v>
      </c>
      <c r="Y2426" s="301"/>
      <c r="Z2426" s="301"/>
      <c r="AB2426" s="303" t="str">
        <f t="shared" si="117"/>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5"/>
        <v/>
      </c>
      <c r="T2427" s="264" t="str">
        <f ca="1">IF(B2427="","",IF(ISERROR(MATCH($J2427,SorP!$B$1:$B$6230,0)),"",INDIRECT("'SorP'!$A$"&amp;MATCH($J2427,SorP!$B$1:$B$6230,0))))</f>
        <v/>
      </c>
      <c r="U2427" s="299"/>
      <c r="V2427" s="300" t="e">
        <f>IF(C2427="",NA(),MATCH($B2427&amp;$C2427,'Smelter Look-up'!$J:$J,0))</f>
        <v>#N/A</v>
      </c>
      <c r="W2427" s="301"/>
      <c r="X2427" s="301">
        <f t="shared" ca="1" si="116"/>
        <v>0</v>
      </c>
      <c r="Y2427" s="301"/>
      <c r="Z2427" s="301"/>
      <c r="AB2427" s="303" t="str">
        <f t="shared" si="117"/>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5"/>
        <v/>
      </c>
      <c r="T2428" s="264" t="str">
        <f ca="1">IF(B2428="","",IF(ISERROR(MATCH($J2428,SorP!$B$1:$B$6230,0)),"",INDIRECT("'SorP'!$A$"&amp;MATCH($J2428,SorP!$B$1:$B$6230,0))))</f>
        <v/>
      </c>
      <c r="U2428" s="299"/>
      <c r="V2428" s="300" t="e">
        <f>IF(C2428="",NA(),MATCH($B2428&amp;$C2428,'Smelter Look-up'!$J:$J,0))</f>
        <v>#N/A</v>
      </c>
      <c r="W2428" s="301"/>
      <c r="X2428" s="301">
        <f t="shared" ca="1" si="116"/>
        <v>0</v>
      </c>
      <c r="Y2428" s="301"/>
      <c r="Z2428" s="301"/>
      <c r="AB2428" s="303" t="str">
        <f t="shared" si="117"/>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5"/>
        <v/>
      </c>
      <c r="T2429" s="264" t="str">
        <f ca="1">IF(B2429="","",IF(ISERROR(MATCH($J2429,SorP!$B$1:$B$6230,0)),"",INDIRECT("'SorP'!$A$"&amp;MATCH($J2429,SorP!$B$1:$B$6230,0))))</f>
        <v/>
      </c>
      <c r="U2429" s="299"/>
      <c r="V2429" s="300" t="e">
        <f>IF(C2429="",NA(),MATCH($B2429&amp;$C2429,'Smelter Look-up'!$J:$J,0))</f>
        <v>#N/A</v>
      </c>
      <c r="W2429" s="301"/>
      <c r="X2429" s="301">
        <f t="shared" ca="1" si="116"/>
        <v>0</v>
      </c>
      <c r="Y2429" s="301"/>
      <c r="Z2429" s="301"/>
      <c r="AB2429" s="303" t="str">
        <f t="shared" si="117"/>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5"/>
        <v/>
      </c>
      <c r="T2430" s="264" t="str">
        <f ca="1">IF(B2430="","",IF(ISERROR(MATCH($J2430,SorP!$B$1:$B$6230,0)),"",INDIRECT("'SorP'!$A$"&amp;MATCH($J2430,SorP!$B$1:$B$6230,0))))</f>
        <v/>
      </c>
      <c r="U2430" s="299"/>
      <c r="V2430" s="300" t="e">
        <f>IF(C2430="",NA(),MATCH($B2430&amp;$C2430,'Smelter Look-up'!$J:$J,0))</f>
        <v>#N/A</v>
      </c>
      <c r="W2430" s="301"/>
      <c r="X2430" s="301">
        <f t="shared" ca="1" si="116"/>
        <v>0</v>
      </c>
      <c r="Y2430" s="301"/>
      <c r="Z2430" s="301"/>
      <c r="AB2430" s="303" t="str">
        <f t="shared" si="117"/>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5"/>
        <v/>
      </c>
      <c r="T2431" s="264" t="str">
        <f ca="1">IF(B2431="","",IF(ISERROR(MATCH($J2431,SorP!$B$1:$B$6230,0)),"",INDIRECT("'SorP'!$A$"&amp;MATCH($J2431,SorP!$B$1:$B$6230,0))))</f>
        <v/>
      </c>
      <c r="U2431" s="299"/>
      <c r="V2431" s="300" t="e">
        <f>IF(C2431="",NA(),MATCH($B2431&amp;$C2431,'Smelter Look-up'!$J:$J,0))</f>
        <v>#N/A</v>
      </c>
      <c r="W2431" s="301"/>
      <c r="X2431" s="301">
        <f t="shared" ca="1" si="116"/>
        <v>0</v>
      </c>
      <c r="Y2431" s="301"/>
      <c r="Z2431" s="301"/>
      <c r="AB2431" s="303" t="str">
        <f t="shared" si="117"/>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5"/>
        <v/>
      </c>
      <c r="T2432" s="264" t="str">
        <f ca="1">IF(B2432="","",IF(ISERROR(MATCH($J2432,SorP!$B$1:$B$6230,0)),"",INDIRECT("'SorP'!$A$"&amp;MATCH($J2432,SorP!$B$1:$B$6230,0))))</f>
        <v/>
      </c>
      <c r="U2432" s="299"/>
      <c r="V2432" s="300" t="e">
        <f>IF(C2432="",NA(),MATCH($B2432&amp;$C2432,'Smelter Look-up'!$J:$J,0))</f>
        <v>#N/A</v>
      </c>
      <c r="W2432" s="301"/>
      <c r="X2432" s="301">
        <f t="shared" ca="1" si="116"/>
        <v>0</v>
      </c>
      <c r="Y2432" s="301"/>
      <c r="Z2432" s="301"/>
      <c r="AB2432" s="303" t="str">
        <f t="shared" si="117"/>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5"/>
        <v/>
      </c>
      <c r="T2433" s="264" t="str">
        <f ca="1">IF(B2433="","",IF(ISERROR(MATCH($J2433,SorP!$B$1:$B$6230,0)),"",INDIRECT("'SorP'!$A$"&amp;MATCH($J2433,SorP!$B$1:$B$6230,0))))</f>
        <v/>
      </c>
      <c r="U2433" s="299"/>
      <c r="V2433" s="300" t="e">
        <f>IF(C2433="",NA(),MATCH($B2433&amp;$C2433,'Smelter Look-up'!$J:$J,0))</f>
        <v>#N/A</v>
      </c>
      <c r="W2433" s="301"/>
      <c r="X2433" s="301">
        <f t="shared" ca="1" si="116"/>
        <v>0</v>
      </c>
      <c r="Y2433" s="301"/>
      <c r="Z2433" s="301"/>
      <c r="AB2433" s="303" t="str">
        <f t="shared" si="117"/>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5"/>
        <v/>
      </c>
      <c r="T2434" s="264" t="str">
        <f ca="1">IF(B2434="","",IF(ISERROR(MATCH($J2434,SorP!$B$1:$B$6230,0)),"",INDIRECT("'SorP'!$A$"&amp;MATCH($J2434,SorP!$B$1:$B$6230,0))))</f>
        <v/>
      </c>
      <c r="U2434" s="299"/>
      <c r="V2434" s="300" t="e">
        <f>IF(C2434="",NA(),MATCH($B2434&amp;$C2434,'Smelter Look-up'!$J:$J,0))</f>
        <v>#N/A</v>
      </c>
      <c r="W2434" s="301"/>
      <c r="X2434" s="301">
        <f t="shared" ca="1" si="116"/>
        <v>0</v>
      </c>
      <c r="Y2434" s="301"/>
      <c r="Z2434" s="301"/>
      <c r="AB2434" s="303" t="str">
        <f t="shared" si="117"/>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5"/>
        <v/>
      </c>
      <c r="T2435" s="264" t="str">
        <f ca="1">IF(B2435="","",IF(ISERROR(MATCH($J2435,SorP!$B$1:$B$6230,0)),"",INDIRECT("'SorP'!$A$"&amp;MATCH($J2435,SorP!$B$1:$B$6230,0))))</f>
        <v/>
      </c>
      <c r="U2435" s="299"/>
      <c r="V2435" s="300" t="e">
        <f>IF(C2435="",NA(),MATCH($B2435&amp;$C2435,'Smelter Look-up'!$J:$J,0))</f>
        <v>#N/A</v>
      </c>
      <c r="W2435" s="301"/>
      <c r="X2435" s="301">
        <f t="shared" ca="1" si="116"/>
        <v>0</v>
      </c>
      <c r="Y2435" s="301"/>
      <c r="Z2435" s="301"/>
      <c r="AB2435" s="303" t="str">
        <f t="shared" si="117"/>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5"/>
        <v/>
      </c>
      <c r="T2436" s="264" t="str">
        <f ca="1">IF(B2436="","",IF(ISERROR(MATCH($J2436,SorP!$B$1:$B$6230,0)),"",INDIRECT("'SorP'!$A$"&amp;MATCH($J2436,SorP!$B$1:$B$6230,0))))</f>
        <v/>
      </c>
      <c r="U2436" s="299"/>
      <c r="V2436" s="300" t="e">
        <f>IF(C2436="",NA(),MATCH($B2436&amp;$C2436,'Smelter Look-up'!$J:$J,0))</f>
        <v>#N/A</v>
      </c>
      <c r="W2436" s="301"/>
      <c r="X2436" s="301">
        <f t="shared" ca="1" si="116"/>
        <v>0</v>
      </c>
      <c r="Y2436" s="301"/>
      <c r="Z2436" s="301"/>
      <c r="AB2436" s="303" t="str">
        <f t="shared" si="117"/>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5"/>
        <v/>
      </c>
      <c r="T2437" s="264" t="str">
        <f ca="1">IF(B2437="","",IF(ISERROR(MATCH($J2437,SorP!$B$1:$B$6230,0)),"",INDIRECT("'SorP'!$A$"&amp;MATCH($J2437,SorP!$B$1:$B$6230,0))))</f>
        <v/>
      </c>
      <c r="U2437" s="299"/>
      <c r="V2437" s="300" t="e">
        <f>IF(C2437="",NA(),MATCH($B2437&amp;$C2437,'Smelter Look-up'!$J:$J,0))</f>
        <v>#N/A</v>
      </c>
      <c r="W2437" s="301"/>
      <c r="X2437" s="301">
        <f t="shared" ca="1" si="116"/>
        <v>0</v>
      </c>
      <c r="Y2437" s="301"/>
      <c r="Z2437" s="301"/>
      <c r="AB2437" s="303" t="str">
        <f t="shared" si="117"/>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ca="1" si="115"/>
        <v/>
      </c>
      <c r="T2438" s="264" t="str">
        <f ca="1">IF(B2438="","",IF(ISERROR(MATCH($J2438,SorP!$B$1:$B$6230,0)),"",INDIRECT("'SorP'!$A$"&amp;MATCH($J2438,SorP!$B$1:$B$6230,0))))</f>
        <v/>
      </c>
      <c r="U2438" s="299"/>
      <c r="V2438" s="300" t="e">
        <f>IF(C2438="",NA(),MATCH($B2438&amp;$C2438,'Smelter Look-up'!$J:$J,0))</f>
        <v>#N/A</v>
      </c>
      <c r="W2438" s="301"/>
      <c r="X2438" s="301">
        <f t="shared" ca="1" si="116"/>
        <v>0</v>
      </c>
      <c r="Y2438" s="301"/>
      <c r="Z2438" s="301"/>
      <c r="AB2438" s="303" t="str">
        <f t="shared" si="117"/>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ref="S2473:S2476" ca="1" si="118">IF(B2473="","",IF(ISERROR(MATCH($E2473,CL,0)),"Unknown",INDIRECT("'C'!$A$"&amp;MATCH($E2473,CL,0)+1)))</f>
        <v/>
      </c>
      <c r="T2473" s="264" t="str">
        <f ca="1">IF(B2473="","",IF(ISERROR(MATCH($J2473,SorP!$B$1:$B$6230,0)),"",INDIRECT("'SorP'!$A$"&amp;MATCH($J2473,SorP!$B$1:$B$6230,0))))</f>
        <v/>
      </c>
      <c r="U2473" s="299"/>
      <c r="V2473" s="300" t="e">
        <f>IF(C2473="",NA(),MATCH($B2473&amp;$C2473,'Smelter Look-up'!$J:$J,0))</f>
        <v>#N/A</v>
      </c>
      <c r="W2473" s="301"/>
      <c r="X2473" s="301">
        <f ca="1">IF(AND(C2473="Smelter not listed",OR(LEN(D2473)=0,LEN(E2473)=0)),1,0)</f>
        <v>0</v>
      </c>
      <c r="Y2473" s="301"/>
      <c r="Z2473" s="301"/>
      <c r="AB2473" s="303" t="str">
        <f t="shared" ref="AB2473:AB2475" si="119">B2473&amp;C2473</f>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8"/>
        <v/>
      </c>
      <c r="T2474" s="264" t="str">
        <f ca="1">IF(B2474="","",IF(ISERROR(MATCH($J2474,SorP!$B$1:$B$6230,0)),"",INDIRECT("'SorP'!$A$"&amp;MATCH($J2474,SorP!$B$1:$B$6230,0))))</f>
        <v/>
      </c>
      <c r="U2474" s="299"/>
      <c r="V2474" s="300" t="e">
        <f>IF(C2474="",NA(),MATCH($B2474&amp;$C2474,'Smelter Look-up'!$J:$J,0))</f>
        <v>#N/A</v>
      </c>
      <c r="W2474" s="301"/>
      <c r="X2474" s="301">
        <f ca="1">IF(AND(C2474="Smelter not listed",OR(LEN(D2474)=0,LEN(E2474)=0)),1,0)</f>
        <v>0</v>
      </c>
      <c r="Y2474" s="301"/>
      <c r="Z2474" s="301"/>
      <c r="AB2474" s="303" t="str">
        <f t="shared" si="119"/>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8"/>
        <v/>
      </c>
      <c r="T2475" s="264" t="str">
        <f ca="1">IF(B2475="","",IF(ISERROR(MATCH($J2475,SorP!$B$1:$B$6230,0)),"",INDIRECT("'SorP'!$A$"&amp;MATCH($J2475,SorP!$B$1:$B$6230,0))))</f>
        <v/>
      </c>
      <c r="U2475" s="299"/>
      <c r="V2475" s="300" t="e">
        <f>IF(C2475="",NA(),MATCH($B2475&amp;$C2475,'Smelter Look-up'!$J:$J,0))</f>
        <v>#N/A</v>
      </c>
      <c r="W2475" s="301"/>
      <c r="X2475" s="301">
        <f ca="1">IF(AND(C2475="Smelter not listed",OR(LEN(D2475)=0,LEN(E2475)=0)),1,0)</f>
        <v>0</v>
      </c>
      <c r="Y2475" s="301"/>
      <c r="Z2475" s="301"/>
      <c r="AB2475" s="303" t="str">
        <f t="shared" si="119"/>
        <v/>
      </c>
    </row>
    <row r="2476" spans="1:28" ht="13.5" thickBot="1">
      <c r="A2476" s="209"/>
      <c r="B2476" s="257"/>
      <c r="C2476" s="257"/>
      <c r="D2476" s="188"/>
      <c r="E2476" s="188"/>
      <c r="F2476" s="188"/>
      <c r="G2476" s="188"/>
      <c r="H2476" s="188"/>
      <c r="I2476" s="188"/>
      <c r="J2476" s="188"/>
      <c r="K2476" s="188"/>
      <c r="L2476" s="188"/>
      <c r="M2476" s="188"/>
      <c r="N2476" s="188"/>
      <c r="O2476" s="188"/>
      <c r="P2476" s="188"/>
      <c r="Q2476" s="304"/>
      <c r="R2476" s="250"/>
      <c r="S2476" s="264" t="str">
        <f t="shared" ca="1" si="118"/>
        <v/>
      </c>
      <c r="T2476" s="264" t="str">
        <f ca="1">IF(B2476="","",IF(ISERROR(MATCH($J2476,SorP!$B$1:$B$6230,0)),"",INDIRECT("'SorP'!$A$"&amp;MATCH($J2476,SorP!$B$1:$B$6230,0))))</f>
        <v/>
      </c>
      <c r="AB2476" s="302" t="str">
        <f>B2476&amp;C2476</f>
        <v/>
      </c>
    </row>
    <row r="2477" spans="1:28" ht="13.5" thickTop="1">
      <c r="U2477" s="305"/>
      <c r="V2477" s="305"/>
      <c r="W2477" s="305"/>
      <c r="X2477" s="305"/>
      <c r="Y2477" s="305"/>
      <c r="Z2477" s="305"/>
    </row>
    <row r="2478" spans="1:28">
      <c r="U2478" s="305"/>
      <c r="V2478" s="305"/>
      <c r="W2478" s="305"/>
      <c r="X2478" s="305"/>
      <c r="Y2478" s="305"/>
      <c r="Z2478" s="305"/>
    </row>
    <row r="2479" spans="1:28">
      <c r="U2479" s="305"/>
      <c r="V2479" s="305"/>
      <c r="W2479" s="305"/>
      <c r="X2479" s="305"/>
      <c r="Y2479" s="305"/>
      <c r="Z2479" s="305"/>
    </row>
  </sheetData>
  <sheetProtection password="E985" sheet="1" objects="1" scenarios="1" formatRows="0" deleteRows="0"/>
  <dataConsolidate/>
  <mergeCells count="3">
    <mergeCell ref="J2:O2"/>
    <mergeCell ref="B3:E3"/>
    <mergeCell ref="G3:I3"/>
  </mergeCells>
  <phoneticPr fontId="28"/>
  <conditionalFormatting sqref="B5:B2475">
    <cfRule type="expression" dxfId="41" priority="18" stopIfTrue="1">
      <formula>IF(B5="",TRUE)</formula>
    </cfRule>
    <cfRule type="expression" dxfId="40" priority="29" stopIfTrue="1">
      <formula>IF(AND(COUNTIF(MetalSmelter,B5&amp;C5)=0,LEN(C5)&gt;0), TRUE, FALSE)</formula>
    </cfRule>
  </conditionalFormatting>
  <conditionalFormatting sqref="D5 D7:D2475">
    <cfRule type="expression" dxfId="39" priority="12" stopIfTrue="1">
      <formula>IF(AND(LEN($C5) &gt;0, ($C5 &lt;&gt; "Smelter Not Listed")),1,0)</formula>
    </cfRule>
    <cfRule type="expression" dxfId="38" priority="37" stopIfTrue="1">
      <formula>IF(AND(D5="",$C5=$X$4),TRUE)</formula>
    </cfRule>
    <cfRule type="expression" dxfId="37" priority="38" stopIfTrue="1">
      <formula>IF(FIND("!",D5),TRUE)</formula>
    </cfRule>
  </conditionalFormatting>
  <conditionalFormatting sqref="G5 G7:G2475">
    <cfRule type="expression" dxfId="36" priority="39" stopIfTrue="1">
      <formula>IF(FIND("Enter smelter details",G5),TRUE)</formula>
    </cfRule>
  </conditionalFormatting>
  <conditionalFormatting sqref="E7:E2475 R5:R2476">
    <cfRule type="expression" dxfId="35" priority="25" stopIfTrue="1">
      <formula>IF(AND(E5="",$C5=$X$4),TRUE)</formula>
    </cfRule>
    <cfRule type="expression" dxfId="34" priority="26" stopIfTrue="1">
      <formula>IF(FIND("!",E5),TRUE)</formula>
    </cfRule>
  </conditionalFormatting>
  <conditionalFormatting sqref="F5 F7:F2475">
    <cfRule type="expression" dxfId="33" priority="16" stopIfTrue="1">
      <formula>IF(AND(LEN($A5)&gt;0,$A5&lt;&gt;$F5),TRUE,FALSE)</formula>
    </cfRule>
  </conditionalFormatting>
  <conditionalFormatting sqref="C5:C2475">
    <cfRule type="expression" dxfId="32" priority="15" stopIfTrue="1">
      <formula>IF(AND(B5&lt;&gt;"",C5=""),TRUE)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475">
      <formula1>Metal</formula1>
    </dataValidation>
    <dataValidation allowBlank="1" showErrorMessage="1" sqref="F5:G2475"/>
    <dataValidation type="list" showInputMessage="1" showErrorMessage="1" sqref="C5:C2475">
      <formula1>SN</formula1>
    </dataValidation>
    <dataValidation type="list" allowBlank="1" showInputMessage="1" showErrorMessage="1" sqref="E5:E2475">
      <formula1>CL</formula1>
    </dataValidation>
    <dataValidation type="list" allowBlank="1" showInputMessage="1" showErrorMessage="1" sqref="P5:P2475">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7" t="str">
        <f ca="1">OFFSET(L!$C$1,MATCH("Checker"&amp;ADDRESS(ROW(),COLUMN(),4),L!$A:$A,0)-1,SL,,)</f>
        <v>To ensure all required fields have been populated before submitting to your customers review form for any line items highlighted in red</v>
      </c>
      <c r="B1" s="417"/>
      <c r="C1" s="417"/>
      <c r="D1" s="151" t="str">
        <f ca="1">OFFSET(L!$C$1,MATCH("Checker"&amp;ADDRESS(ROW(),COLUMN(),4),L!$A:$A,0)-1,SL,,)</f>
        <v>Required fields remaining to be completed</v>
      </c>
      <c r="E1" s="88" t="s">
        <v>1238</v>
      </c>
    </row>
    <row r="2" spans="1:10" ht="15">
      <c r="A2" s="81" t="s">
        <v>1357</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Silicom, Ltd</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Samantha Anesini</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samantha@silicom.co.il</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972 (4) 9092035</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David Kashper</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davidk@silicom.co.il</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972 (4) 9092005</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43150</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1239</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t="str">
        <f>Declaration!D38</f>
        <v>Yes</v>
      </c>
      <c r="C25" s="106" t="str">
        <f t="shared" ca="1" si="3"/>
        <v>Complete</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Yes</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Yes</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Yes</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t="str">
        <f>Declaration!D44</f>
        <v>Yes</v>
      </c>
      <c r="C30" s="106" t="str">
        <f ca="1">IF(H30=1,J30,I30)</f>
        <v>Complete</v>
      </c>
      <c r="D30" s="114" t="str">
        <f>IF(H30=1,"Click here to answer question 4 for Tantalum","")</f>
        <v/>
      </c>
      <c r="E30" s="88" t="s">
        <v>1865</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Yes</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Yes</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Yes</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Tantalum  (*)</v>
      </c>
      <c r="B35" s="320">
        <f>Declaration!D50</f>
        <v>1</v>
      </c>
      <c r="C35" s="106" t="str">
        <f t="shared" ca="1" si="3"/>
        <v>Complete</v>
      </c>
      <c r="D35" s="112" t="str">
        <f>IF(H35=1,"Click here to answer question 5 for Tantalum","")</f>
        <v/>
      </c>
      <c r="E35" s="88" t="s">
        <v>1238</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f>Declaration!D51</f>
        <v>1</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f>Declaration!D52</f>
        <v>1</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20">
        <f>Declaration!D53</f>
        <v>1</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Tantalum  (*)</v>
      </c>
      <c r="B40" s="106" t="str">
        <f>Declaration!D56</f>
        <v>Yes</v>
      </c>
      <c r="C40" s="106" t="str">
        <f t="shared" ca="1" si="3"/>
        <v>Complete</v>
      </c>
      <c r="D40" s="114" t="str">
        <f>IF(H40=1,"Click here to answer question 6 for Tantalum","")</f>
        <v/>
      </c>
      <c r="E40" s="88" t="s">
        <v>1861</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Yes</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Yes</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1239</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http://www.silicom-usa.com/Article.aspx?Item=939&amp;ln=en</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Complete</v>
      </c>
      <c r="D62" s="112" t="str">
        <f>IF(H62=0,"","Click here to provide smelter information")</f>
        <v/>
      </c>
      <c r="E62" s="88" t="s">
        <v>1865</v>
      </c>
      <c r="F62" s="111">
        <f>F25</f>
        <v>1</v>
      </c>
      <c r="G62" s="85">
        <f>IF(AND(COUNTIF(SmelterIdetifiedForMetal,"Tantalum")&gt;0,COUNTIF('Smelter List'!AB$5:AB$2475,"Tantalum?*")&gt;0),0,1)</f>
        <v>0</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IF(H63=0,"","Click here to provide smelter information")</f>
        <v/>
      </c>
      <c r="E63" s="88" t="s">
        <v>1239</v>
      </c>
      <c r="F63" s="111">
        <f>F26</f>
        <v>1</v>
      </c>
      <c r="G63" s="85">
        <f>IF(AND(COUNTIF(SmelterIdetifiedForMetal,"Tin")&gt;0,COUNTIF('Smelter List'!AB$5:AB$2475,"Tin?*")&gt;0),0,1)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IF(H64=0,"","Click here to provide smelter information")</f>
        <v/>
      </c>
      <c r="E64" s="88" t="s">
        <v>1239</v>
      </c>
      <c r="F64" s="111">
        <f>F27</f>
        <v>1</v>
      </c>
      <c r="G64" s="85">
        <f>IF(AND(COUNTIF(SmelterIdetifiedForMetal,"Gold")&gt;0,COUNTIF('Smelter List'!AB$5:AB$2475,"Gold?*")&gt;0),0,1)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 ca="1">IF(K65=1,L65,IF(B18="No","Not Required",IF(G65=0,I65,J65)))</f>
        <v>Complete</v>
      </c>
      <c r="D65" s="112" t="str">
        <f>IF(H65=0,"","Click here to provide smelter information")</f>
        <v/>
      </c>
      <c r="E65" s="88" t="s">
        <v>1239</v>
      </c>
      <c r="F65" s="111">
        <f>F28</f>
        <v>1</v>
      </c>
      <c r="G65" s="85">
        <f>IF(AND(COUNTIF(SmelterIdetifiedForMetal,"Tungsten")&gt;0,COUNTIF('Smelter List'!AB$5:AB$2475,"Tungsten?*")&gt;0),0,1)</f>
        <v>0</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IF(F66=0,J66,IF(G66=0,I66,L66))</f>
        <v>N/A</v>
      </c>
      <c r="D66" s="112"/>
      <c r="E66" s="88"/>
      <c r="F66" s="111">
        <f>IF(COUNTIF('Smelter List'!C5:C2475,"Smelter not listed")=0,0,1)</f>
        <v>0</v>
      </c>
      <c r="G66" s="85">
        <f ca="1">IF(OR(SUMPRODUCT(('Smelter List'!C5:C2475="Smelter not listed")*('Smelter List'!D5:D2475=""))&gt;0,SUMPRODUCT(('Smelter List'!C5:C2475="Smelter not listed")*('Smelter List'!E5:E2475=""))&gt;0),1,0)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9" t="str">
        <f ca="1">OFFSET(L!$C$1,MATCH("Product List"&amp;ADDRESS(ROW(),COLUMN(),4),L!$A:$A,0)-1,SL,,)</f>
        <v>Completion required only if reporting level "Product (or List of Products)" selected on the 'Declaration' worksheet.</v>
      </c>
      <c r="B1" s="420"/>
      <c r="C1" s="420"/>
      <c r="D1" s="420"/>
      <c r="E1" s="150"/>
    </row>
    <row r="2" spans="1:6">
      <c r="A2" s="29"/>
      <c r="B2" s="152"/>
      <c r="C2" s="152"/>
      <c r="D2"/>
      <c r="E2" s="30"/>
    </row>
    <row r="3" spans="1:6">
      <c r="A3" s="29"/>
      <c r="B3" s="152"/>
      <c r="C3" s="152"/>
      <c r="D3" s="152"/>
      <c r="E3" s="30"/>
    </row>
    <row r="4" spans="1:6" ht="15.75" customHeight="1">
      <c r="A4" s="29"/>
      <c r="B4" s="418" t="s">
        <v>1357</v>
      </c>
      <c r="C4" s="418"/>
      <c r="D4" s="418"/>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1" t="str">
        <f ca="1">OFFSET(L!$C$1,MATCH("General"&amp;"Cpy",L!$A:$A,0)-1,SL,,)</f>
        <v>© 2017 Conflict-Free Sourcing Initiative. All rights reserved.</v>
      </c>
      <c r="C1001" s="421"/>
      <c r="D1001" s="421"/>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2"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2"/>
      <c r="C1" s="422"/>
      <c r="D1" s="422"/>
      <c r="E1" s="422"/>
      <c r="F1" s="422"/>
      <c r="G1" s="422"/>
    </row>
    <row r="2" spans="1:13">
      <c r="A2" s="423"/>
      <c r="B2" s="423"/>
      <c r="C2" s="423"/>
      <c r="D2" s="423"/>
      <c r="E2" s="423"/>
      <c r="F2" s="423"/>
      <c r="G2" s="423"/>
      <c r="H2" s="423"/>
      <c r="I2" s="423"/>
    </row>
    <row r="3" spans="1:13">
      <c r="A3" s="423"/>
      <c r="B3" s="423"/>
      <c r="C3" s="423"/>
      <c r="D3" s="423"/>
      <c r="E3" s="423"/>
      <c r="F3" s="423"/>
      <c r="G3" s="423"/>
      <c r="H3" s="423"/>
      <c r="I3" s="423"/>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114">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57">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93.2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80">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56.7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99">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56.2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70.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28">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66.25">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8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70.7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71.25">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71.25">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28.5">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28.5">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28.5">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28.5">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Samantha Ansini</cp:lastModifiedBy>
  <cp:lastPrinted>2015-04-21T20:47:43Z</cp:lastPrinted>
  <dcterms:created xsi:type="dcterms:W3CDTF">2010-06-21T21:00:23Z</dcterms:created>
  <dcterms:modified xsi:type="dcterms:W3CDTF">2018-02-19T10:06:16Z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